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880" activeTab="0"/>
  </bookViews>
  <sheets>
    <sheet name="DOE 101S" sheetId="1" r:id="rId1"/>
    <sheet name="Instructions" sheetId="2" r:id="rId2"/>
    <sheet name="Examples" sheetId="3" r:id="rId3"/>
  </sheets>
  <definedNames>
    <definedName name="_xlnm._FilterDatabase" localSheetId="0" hidden="1">'DOE 101S'!$A$6:$N$75</definedName>
    <definedName name="_xlnm.Print_Area" localSheetId="0">'DOE 101S'!$A$1:$K$75</definedName>
    <definedName name="_xlnm.Print_Area" localSheetId="2">'Examples'!$A$1:$G$31</definedName>
    <definedName name="_xlnm.Print_Titles" localSheetId="0">'DOE 101S'!$6:$7</definedName>
  </definedNames>
  <calcPr fullCalcOnLoad="1"/>
</workbook>
</file>

<file path=xl/sharedStrings.xml><?xml version="1.0" encoding="utf-8"?>
<sst xmlns="http://schemas.openxmlformats.org/spreadsheetml/2006/main" count="196" uniqueCount="136">
  <si>
    <t>FLORIDA DEPARTMENT OF EDUCATION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</si>
  <si>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</si>
  <si>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</si>
  <si>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</si>
  <si>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</si>
  <si>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</si>
  <si>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</si>
  <si>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</si>
  <si>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</si>
  <si>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</si>
  <si>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</si>
  <si>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</si>
  <si>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</si>
  <si>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</si>
  <si>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</si>
  <si>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ACCOUNT TITLE AND NARRATIVE</t>
  </si>
  <si>
    <t>FTE POSITION</t>
  </si>
  <si>
    <t>AMOUNT</t>
  </si>
  <si>
    <t>% ALLOCATED to this PROJECT</t>
  </si>
  <si>
    <t>ALLOWABLE
DOE USE ONLY</t>
  </si>
  <si>
    <t>NECESSARY
DOE USE ONLY</t>
  </si>
  <si>
    <t>D)  TOTAL</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</si>
  <si>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</si>
  <si>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</si>
  <si>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</si>
  <si>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</si>
  <si>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</si>
  <si>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</si>
  <si>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</si>
  <si>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</si>
  <si>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</si>
  <si>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</si>
  <si>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</si>
  <si>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</si>
  <si>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</si>
  <si>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D)</t>
    </r>
    <r>
      <rPr>
        <sz val="11"/>
        <rFont val="Times New Roman"/>
        <family val="1"/>
      </rPr>
      <t xml:space="preserve">  Enter the Total Amount for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</si>
  <si>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</si>
  <si>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</si>
  <si>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</si>
  <si>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</si>
  <si>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</si>
  <si>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</si>
  <si>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(7) - (9)  Allowable, Reasonable and Necessary - DOE USE ONLY.</t>
  </si>
  <si>
    <r>
      <t>(6)  PERCENT ALLOCATED</t>
    </r>
    <r>
      <rPr>
        <sz val="11"/>
        <color indexed="8"/>
        <rFont val="Times New Roman"/>
        <family val="1"/>
      </rPr>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
</t>
    </r>
  </si>
  <si>
    <t>Example A</t>
  </si>
  <si>
    <t>EXPLANATION</t>
  </si>
  <si>
    <t>ACCOUNT TITLE &amp; NARRATIVE</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</si>
  <si>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</si>
  <si>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</si>
  <si>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</si>
  <si>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</si>
  <si>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</si>
  <si>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</si>
  <si>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</si>
  <si>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</si>
  <si>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</si>
  <si>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</si>
  <si>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</si>
  <si>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</si>
  <si>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</si>
  <si>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</si>
  <si>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</si>
  <si>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project is 100%.</t>
    </r>
  </si>
  <si>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</si>
  <si>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</si>
  <si>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</si>
  <si>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to this project is 25%.</t>
    </r>
  </si>
  <si>
    <t>DOE 101S- Instructions - Page 1 of 1</t>
  </si>
  <si>
    <t>DOE 101S- Examples - Page 1 of 2</t>
  </si>
  <si>
    <t>DOE 101S- Examples - Page 2 of 2</t>
  </si>
  <si>
    <t>September 2011</t>
  </si>
  <si>
    <t>REASONABLE
DOE 
USE ONLY</t>
  </si>
  <si>
    <t>Admin</t>
  </si>
  <si>
    <t>Eval</t>
  </si>
  <si>
    <t>% 
ALLOCATED to this PROJECT</t>
  </si>
  <si>
    <t>Diff</t>
  </si>
  <si>
    <t>Comments</t>
  </si>
  <si>
    <t>Eval does not exceed 5%</t>
  </si>
  <si>
    <t>Diff =</t>
  </si>
  <si>
    <t>Admin estimated @ 6% of time
Eval estimated @ 6% of time</t>
  </si>
  <si>
    <t>SAMPLE</t>
  </si>
  <si>
    <t>17B0030</t>
  </si>
  <si>
    <t>&lt;&lt;&lt;&lt;&lt; Clerical Staff</t>
  </si>
  <si>
    <t>&lt;&lt;&lt;&lt;&lt; Project Director</t>
  </si>
  <si>
    <t>Admin estimated @ 90 % of time                    Eval estimated @ 10% of time</t>
  </si>
  <si>
    <t>Checksum to $306370</t>
  </si>
  <si>
    <t>Parent Focus Group; data cleaning, maintenance of database, and data analyses for all data collected.1 Summative Evaluation/End of Year Report and Presentation: $6,500; Ongoing technical assistance, including support with required 21st CCLC deliverables = In Kind; 
Evaluation ($6,500 + 6,500) = $13,000 (4.24% of award)</t>
  </si>
  <si>
    <r>
      <rPr>
        <b/>
        <sz val="10"/>
        <rFont val="Times New Roman"/>
        <family val="1"/>
      </rPr>
      <t xml:space="preserve">PT Salaries – Project Director </t>
    </r>
    <r>
      <rPr>
        <sz val="10"/>
        <rFont val="Times New Roman"/>
        <family val="1"/>
      </rPr>
      <t xml:space="preserve">
Oversee the 21st CCLC program to include managing 21st CCLC budget and program staff, coordinating 21st CCLC professional development, and overseeing 21st CCLC data collection, analysis, and reporting. Will work with students during regular activities in the after  school program and additional time beyond the operation of the 21st CCLC program will be used to prepare, organize and review 21st CCLC paperwork and requirements.
After school/Morning:  1 x $30/hr x 3.5  hrs/day x 136 days= $14,280
Wednesdays/Morning: 1 x $30/hr x 4.7 hrs/day x 34 days= $3,570
Saturday: 1 x $30/hr x 5 hrs/day x  6 days= $900
Summer: 1 x $30/hr x 8 hours /day x 26 days =$6,240
Administrative duties represent approximately 6 % of the Project Director's time and effort, which is applied to both salaries and benefits throughout this budget.
Evaluation activities represent approximately 6 % of the Project Director's time and effort, which is applied to both salaries and benefits throughout this budget.
</t>
    </r>
    <r>
      <rPr>
        <b/>
        <i/>
        <sz val="10"/>
        <rFont val="Times New Roman"/>
        <family val="1"/>
      </rPr>
      <t>Admin:   $ 26,214*0.06 = 1,573
 Eval:      $ 26,214*0.06= 1,573</t>
    </r>
  </si>
  <si>
    <r>
      <t>Fringe Benefits: Retirement: Project Director</t>
    </r>
    <r>
      <rPr>
        <sz val="10"/>
        <rFont val="Times New Roman"/>
        <family val="1"/>
      </rPr>
      <t xml:space="preserve">
Retirement benefits for </t>
    </r>
    <r>
      <rPr>
        <b/>
        <sz val="10"/>
        <rFont val="Times New Roman"/>
        <family val="1"/>
      </rPr>
      <t xml:space="preserve">2016-2017 </t>
    </r>
    <r>
      <rPr>
        <sz val="10"/>
        <rFont val="Times New Roman"/>
        <family val="1"/>
      </rPr>
      <t xml:space="preserve">are calculated at 8.00% of the Project Director's grant-funded wages.
$26,214 * .08 = $2,097
The same rates applied to the Project Director's salary to calculate the portion of salary allocated to administrative and evaluation activities is used throughout this document to calculate the value of benefits allocated to same.
</t>
    </r>
    <r>
      <rPr>
        <b/>
        <i/>
        <sz val="10"/>
        <rFont val="Times New Roman"/>
        <family val="1"/>
      </rPr>
      <t>Admini:  $2,097 * 6% = $126
Eval:       $2,097* 6% = $126</t>
    </r>
  </si>
  <si>
    <r>
      <rPr>
        <b/>
        <sz val="10"/>
        <rFont val="Times New Roman"/>
        <family val="1"/>
      </rPr>
      <t xml:space="preserve">Fringe Benefits: FICA: Project Director </t>
    </r>
    <r>
      <rPr>
        <sz val="10"/>
        <rFont val="Times New Roman"/>
        <family val="1"/>
      </rPr>
      <t xml:space="preserve">                                                                                                                                                          Benefits for </t>
    </r>
    <r>
      <rPr>
        <b/>
        <sz val="10"/>
        <rFont val="Times New Roman"/>
        <family val="1"/>
      </rPr>
      <t xml:space="preserve">2016-2017 </t>
    </r>
    <r>
      <rPr>
        <sz val="10"/>
        <rFont val="Times New Roman"/>
        <family val="1"/>
      </rPr>
      <t xml:space="preserve"> are calculated at 6.2% of the Project Director's grant-funded wages.                                              The same rates applied to the Project Director's salary to calculate the portion of salary allocated to administrative and evaluation activities is used throughout this document to calculate the value of benefits allocated to same.
</t>
    </r>
    <r>
      <rPr>
        <b/>
        <i/>
        <sz val="10"/>
        <rFont val="Times New Roman"/>
        <family val="1"/>
      </rPr>
      <t>Admini:  $1,625 * 6% = $98
Eval:       $1,625 * 6% = $98</t>
    </r>
  </si>
  <si>
    <r>
      <rPr>
        <b/>
        <sz val="10"/>
        <rFont val="Times New Roman"/>
        <family val="1"/>
      </rPr>
      <t>Fringe Benefits Medicare  - Project Directo</t>
    </r>
    <r>
      <rPr>
        <sz val="10"/>
        <rFont val="Times New Roman"/>
        <family val="1"/>
      </rPr>
      <t xml:space="preserve">r           Benefits for </t>
    </r>
    <r>
      <rPr>
        <b/>
        <sz val="10"/>
        <rFont val="Times New Roman"/>
        <family val="1"/>
      </rPr>
      <t>2016-2017</t>
    </r>
    <r>
      <rPr>
        <sz val="10"/>
        <rFont val="Times New Roman"/>
        <family val="1"/>
      </rPr>
      <t xml:space="preserve">  are calculated at 1.45% of the Project Director's grant-funded wages.                                                                                      Project Director's grant-funded wages.                                   The same rates applied to the Project Director's salary to calculate the portion of salary allocated to administrative and evaluation activities is used throughout this document to calculate the value of benefits allocated to same.
</t>
    </r>
    <r>
      <rPr>
        <b/>
        <i/>
        <sz val="10"/>
        <rFont val="Times New Roman"/>
        <family val="1"/>
      </rPr>
      <t>Admini:  $380 * 6% = $23
Eval:       $380 * 6% = $23</t>
    </r>
  </si>
  <si>
    <r>
      <rPr>
        <b/>
        <i/>
        <sz val="10"/>
        <rFont val="Times New Roman"/>
        <family val="1"/>
      </rPr>
      <t>Fringe Benefits. Worker's Compensation -Project Director</t>
    </r>
    <r>
      <rPr>
        <sz val="10"/>
        <rFont val="Times New Roman"/>
        <family val="1"/>
      </rPr>
      <t xml:space="preserve">  Benefits for</t>
    </r>
    <r>
      <rPr>
        <b/>
        <sz val="10"/>
        <rFont val="Times New Roman"/>
        <family val="1"/>
      </rPr>
      <t xml:space="preserve"> 2016-2017  </t>
    </r>
    <r>
      <rPr>
        <sz val="10"/>
        <rFont val="Times New Roman"/>
        <family val="1"/>
      </rPr>
      <t xml:space="preserve">are calculated at 2.98% of the Project Director's grant-funded wages.                                                                     Project Director's grant-funded wages.                                   The same rates applied to the Project Director's salary to calculate the portion of salary allocated to administrative and evaluation activities is used throughout this document to calculate the value of benefits allocated to same.
</t>
    </r>
    <r>
      <rPr>
        <b/>
        <i/>
        <sz val="10"/>
        <rFont val="Times New Roman"/>
        <family val="1"/>
      </rPr>
      <t>Admini:  $781 * 6% = $47
Eval:       $ 781* 6% = $47</t>
    </r>
  </si>
  <si>
    <r>
      <rPr>
        <b/>
        <sz val="10"/>
        <rFont val="Times New Roman"/>
        <family val="1"/>
      </rPr>
      <t xml:space="preserve">PT Salaries – Certified Teachers </t>
    </r>
    <r>
      <rPr>
        <sz val="10"/>
        <rFont val="Times New Roman"/>
        <family val="1"/>
      </rPr>
      <t xml:space="preserve">
Provides direct instruction &amp; assessment to actively participating 21st CCLC students to improve student academic performance during the 21st CCLC program. Time is also provided for supervision of students during chess competitions and activities to parents during parent workshops.  
3 Before School Teachers x $25/hr x 1 hr/day x 162  days - $12,150.00
11 After School Teachers x $25/hr x 2.5 hrs/day x 126  days- $86,625.00
5 Saturday Teachers x $25/hr x 4 hrs/day x 6 days= $ 3,000.00 
5 Wednesday Teachers x $25/hr x 2.5 hrs/day x 34 days= $ 10,625
10  Summer Teachers x $25/hr x 4 hrs/day x 24 days= $24,000.00
2 teachers for  Chess Competitions x $25/hr x 5  hrs/day x 3 days= $750
2 teachers for Parent Workshops x $25/hr x 2 hr/day x  9 days= $900.00
</t>
    </r>
  </si>
  <si>
    <r>
      <t xml:space="preserve"> </t>
    </r>
    <r>
      <rPr>
        <b/>
        <sz val="10"/>
        <rFont val="Times New Roman"/>
        <family val="1"/>
      </rPr>
      <t xml:space="preserve"> Fringe Benefits. Retirement </t>
    </r>
    <r>
      <rPr>
        <sz val="10"/>
        <rFont val="Times New Roman"/>
        <family val="1"/>
      </rPr>
      <t>8.00%  Certified Teachers</t>
    </r>
  </si>
  <si>
    <r>
      <t xml:space="preserve"> </t>
    </r>
    <r>
      <rPr>
        <b/>
        <sz val="10"/>
        <rFont val="Times New Roman"/>
        <family val="1"/>
      </rPr>
      <t>Fringe Benefits.  FICA</t>
    </r>
    <r>
      <rPr>
        <sz val="10"/>
        <rFont val="Times New Roman"/>
        <family val="1"/>
      </rPr>
      <t xml:space="preserve"> 6.20%     Certified Teachers                                        
</t>
    </r>
  </si>
  <si>
    <r>
      <rPr>
        <b/>
        <sz val="10"/>
        <rFont val="Times New Roman"/>
        <family val="1"/>
      </rPr>
      <t xml:space="preserve">Fringe Benefits  Medicare </t>
    </r>
    <r>
      <rPr>
        <sz val="10"/>
        <rFont val="Times New Roman"/>
        <family val="1"/>
      </rPr>
      <t>1.45%  Certified Teachers</t>
    </r>
  </si>
  <si>
    <r>
      <rPr>
        <b/>
        <sz val="10"/>
        <rFont val="Times New Roman"/>
        <family val="1"/>
      </rPr>
      <t>Fringe Benefits Worker's Compensation</t>
    </r>
    <r>
      <rPr>
        <sz val="10"/>
        <rFont val="Times New Roman"/>
        <family val="1"/>
      </rPr>
      <t xml:space="preserve">  2.98%  Certified Teachers </t>
    </r>
  </si>
  <si>
    <r>
      <rPr>
        <b/>
        <sz val="10"/>
        <rFont val="Times New Roman"/>
        <family val="1"/>
      </rPr>
      <t xml:space="preserve">PT Salaries – Paraprofessionals </t>
    </r>
    <r>
      <rPr>
        <sz val="10"/>
        <rFont val="Times New Roman"/>
        <family val="1"/>
      </rPr>
      <t xml:space="preserve">
Assist 21st CCLC teachers in providing instruction and assessment to actively participating 21st CCLC students to improve student academic performance during the 21st CCLC program.
</t>
    </r>
    <r>
      <rPr>
        <i/>
        <sz val="10"/>
        <rFont val="Times New Roman"/>
        <family val="1"/>
      </rPr>
      <t xml:space="preserve">
</t>
    </r>
    <r>
      <rPr>
        <sz val="10"/>
        <rFont val="Times New Roman"/>
        <family val="1"/>
      </rPr>
      <t xml:space="preserve">3 After School Paraprofessionals x$15/hr x 2.5 hours/day x 160 days= $ 18,000.00
3 Summer Paraprofessionals x $15/hr x 5 hrs/day x 24 days= $5,400.00
</t>
    </r>
  </si>
  <si>
    <r>
      <rPr>
        <b/>
        <sz val="10"/>
        <rFont val="Times New Roman"/>
        <family val="1"/>
      </rPr>
      <t xml:space="preserve">Fringe Benefits Retirement </t>
    </r>
    <r>
      <rPr>
        <sz val="10"/>
        <rFont val="Times New Roman"/>
        <family val="1"/>
      </rPr>
      <t>8.00%  Paraprofessionals</t>
    </r>
  </si>
  <si>
    <r>
      <rPr>
        <b/>
        <sz val="10"/>
        <rFont val="Times New Roman"/>
        <family val="1"/>
      </rPr>
      <t xml:space="preserve">Fringe Benefits FICA </t>
    </r>
    <r>
      <rPr>
        <sz val="10"/>
        <rFont val="Times New Roman"/>
        <family val="1"/>
      </rPr>
      <t>6.20%  Paraprofessionals</t>
    </r>
  </si>
  <si>
    <r>
      <rPr>
        <b/>
        <sz val="10"/>
        <rFont val="Times New Roman"/>
        <family val="1"/>
      </rPr>
      <t>Fringe Benefits Medicare</t>
    </r>
    <r>
      <rPr>
        <sz val="10"/>
        <rFont val="Times New Roman"/>
        <family val="1"/>
      </rPr>
      <t xml:space="preserve"> 1.45%  Paraprofessionals                                       </t>
    </r>
  </si>
  <si>
    <r>
      <rPr>
        <b/>
        <sz val="10"/>
        <rFont val="Times New Roman"/>
        <family val="1"/>
      </rPr>
      <t>Fringe Benefits Worker's Compensation</t>
    </r>
    <r>
      <rPr>
        <sz val="10"/>
        <rFont val="Times New Roman"/>
        <family val="1"/>
      </rPr>
      <t xml:space="preserve">  2.98%  Paraprofessionals</t>
    </r>
  </si>
  <si>
    <r>
      <rPr>
        <b/>
        <sz val="10"/>
        <rFont val="Times New Roman"/>
        <family val="1"/>
      </rPr>
      <t xml:space="preserve">PT Salaries – Computer Technician </t>
    </r>
    <r>
      <rPr>
        <sz val="10"/>
        <rFont val="Times New Roman"/>
        <family val="1"/>
      </rPr>
      <t xml:space="preserve">
Provides computer based instruction to actively participating 21st CCLC students to improve student academic performance during the 21st CCLC program
Computer technician (after school) x $25/hr x 2hrs/day x 96 days-$4,800 
1 Computer technician (Summer) x $25/hr x 4 hrs/day x 24 days -$2,400
</t>
    </r>
  </si>
  <si>
    <r>
      <rPr>
        <b/>
        <sz val="10"/>
        <rFont val="Times New Roman"/>
        <family val="1"/>
      </rPr>
      <t xml:space="preserve">Fringe Benefits Retirement </t>
    </r>
    <r>
      <rPr>
        <sz val="10"/>
        <rFont val="Times New Roman"/>
        <family val="1"/>
      </rPr>
      <t>8.00% Computer Technician</t>
    </r>
  </si>
  <si>
    <r>
      <rPr>
        <b/>
        <sz val="10"/>
        <rFont val="Times New Roman"/>
        <family val="1"/>
      </rPr>
      <t>Fringe Benefits FICA</t>
    </r>
    <r>
      <rPr>
        <sz val="10"/>
        <rFont val="Times New Roman"/>
        <family val="1"/>
      </rPr>
      <t xml:space="preserve"> 6.20%  Computer Technician</t>
    </r>
  </si>
  <si>
    <r>
      <rPr>
        <b/>
        <sz val="10"/>
        <rFont val="Times New Roman"/>
        <family val="1"/>
      </rPr>
      <t>Fringe Benefits Medicare</t>
    </r>
    <r>
      <rPr>
        <sz val="10"/>
        <rFont val="Times New Roman"/>
        <family val="1"/>
      </rPr>
      <t xml:space="preserve"> 1.45% Computer Technician</t>
    </r>
  </si>
  <si>
    <r>
      <rPr>
        <b/>
        <sz val="10"/>
        <rFont val="Times New Roman"/>
        <family val="1"/>
      </rPr>
      <t xml:space="preserve">Fringe Benefits Worker's Compensation </t>
    </r>
    <r>
      <rPr>
        <sz val="10"/>
        <rFont val="Times New Roman"/>
        <family val="1"/>
      </rPr>
      <t xml:space="preserve"> 2.98% Computer Technician</t>
    </r>
  </si>
  <si>
    <r>
      <rPr>
        <b/>
        <sz val="10"/>
        <rFont val="Times New Roman"/>
        <family val="1"/>
      </rPr>
      <t xml:space="preserve">PT Salaries – Security Guards </t>
    </r>
    <r>
      <rPr>
        <sz val="10"/>
        <rFont val="Times New Roman"/>
        <family val="1"/>
      </rPr>
      <t xml:space="preserve">
Provides a safe and secure environment for actively participating 21st CCLC students and staff during the 21st CCLC program
1 After School Security Guard x $12/hr x 3 hrs/day x 160 days= $ 5,760.00
2 Summer Security Guards x $12/hr x 5 hrs/day x 24 days- $ 2,880.00
</t>
    </r>
  </si>
  <si>
    <r>
      <rPr>
        <b/>
        <sz val="10"/>
        <rFont val="Times New Roman"/>
        <family val="1"/>
      </rPr>
      <t>Fringe Benefits Retirement</t>
    </r>
    <r>
      <rPr>
        <sz val="10"/>
        <rFont val="Times New Roman"/>
        <family val="1"/>
      </rPr>
      <t xml:space="preserve"> 8.00%   Security Guards</t>
    </r>
  </si>
  <si>
    <r>
      <rPr>
        <b/>
        <sz val="10"/>
        <rFont val="Times New Roman"/>
        <family val="1"/>
      </rPr>
      <t>Fringe Benefits FICA</t>
    </r>
    <r>
      <rPr>
        <sz val="10"/>
        <rFont val="Times New Roman"/>
        <family val="1"/>
      </rPr>
      <t xml:space="preserve"> 6.20%  Security Guards</t>
    </r>
  </si>
  <si>
    <r>
      <rPr>
        <b/>
        <sz val="10"/>
        <rFont val="Times New Roman"/>
        <family val="1"/>
      </rPr>
      <t>Fringe Benefits Medicare</t>
    </r>
    <r>
      <rPr>
        <sz val="10"/>
        <rFont val="Times New Roman"/>
        <family val="1"/>
      </rPr>
      <t xml:space="preserve"> 1.45%  Security Guards</t>
    </r>
  </si>
  <si>
    <r>
      <rPr>
        <b/>
        <sz val="10"/>
        <rFont val="Times New Roman"/>
        <family val="1"/>
      </rPr>
      <t>Fringe Benefits Worker's Compensation</t>
    </r>
    <r>
      <rPr>
        <sz val="10"/>
        <rFont val="Times New Roman"/>
        <family val="1"/>
      </rPr>
      <t xml:space="preserve">  2.98%  Security Guards</t>
    </r>
  </si>
  <si>
    <r>
      <rPr>
        <b/>
        <sz val="10"/>
        <rFont val="Times New Roman"/>
        <family val="1"/>
      </rPr>
      <t>PT Security Guard (Saturday)</t>
    </r>
    <r>
      <rPr>
        <sz val="10"/>
        <rFont val="Times New Roman"/>
        <family val="1"/>
      </rPr>
      <t xml:space="preserve">
1 Security Guard(Saturday) x $12/hr x 4 hrs/day x 6 days= $288</t>
    </r>
  </si>
  <si>
    <r>
      <rPr>
        <b/>
        <sz val="10"/>
        <rFont val="Times New Roman"/>
        <family val="1"/>
      </rPr>
      <t xml:space="preserve">Fringe Benefits Retirement </t>
    </r>
    <r>
      <rPr>
        <sz val="10"/>
        <rFont val="Times New Roman"/>
        <family val="1"/>
      </rPr>
      <t>8.00%  Security Guard (Saturdays)</t>
    </r>
  </si>
  <si>
    <r>
      <rPr>
        <b/>
        <sz val="10"/>
        <rFont val="Times New Roman"/>
        <family val="1"/>
      </rPr>
      <t>Fringe Benefits FICA</t>
    </r>
    <r>
      <rPr>
        <sz val="10"/>
        <rFont val="Times New Roman"/>
        <family val="1"/>
      </rPr>
      <t xml:space="preserve"> 6.20%  Security Guards (Saturdays)</t>
    </r>
  </si>
  <si>
    <r>
      <rPr>
        <b/>
        <sz val="10"/>
        <rFont val="Times New Roman"/>
        <family val="1"/>
      </rPr>
      <t xml:space="preserve">Fringe Benefits Medicare </t>
    </r>
    <r>
      <rPr>
        <sz val="10"/>
        <rFont val="Times New Roman"/>
        <family val="1"/>
      </rPr>
      <t>1.45%  Security Guards (Saturdays)</t>
    </r>
  </si>
  <si>
    <r>
      <rPr>
        <b/>
        <sz val="10"/>
        <rFont val="Times New Roman"/>
        <family val="1"/>
      </rPr>
      <t>Fringe Benefits Worker's Compensation</t>
    </r>
    <r>
      <rPr>
        <sz val="10"/>
        <rFont val="Times New Roman"/>
        <family val="1"/>
      </rPr>
      <t xml:space="preserve">  2.98%  Security Guards (Saturdays)</t>
    </r>
  </si>
  <si>
    <r>
      <rPr>
        <b/>
        <sz val="10"/>
        <rFont val="Times New Roman"/>
        <family val="1"/>
      </rPr>
      <t>PT Salaries – Facilities Safety Staff</t>
    </r>
    <r>
      <rPr>
        <sz val="10"/>
        <rFont val="Times New Roman"/>
        <family val="1"/>
      </rPr>
      <t xml:space="preserve">
Provides a clean and safe environment for actively participating 21st CCLC students during the 21st CCLC Saturday program
1 Saturday Facilities Safety Staff x $10/hr x 5 hrs/day x6 days= $300
</t>
    </r>
  </si>
  <si>
    <r>
      <rPr>
        <b/>
        <sz val="10"/>
        <rFont val="Times New Roman"/>
        <family val="1"/>
      </rPr>
      <t xml:space="preserve">Fringes Benefits Retirement </t>
    </r>
    <r>
      <rPr>
        <sz val="10"/>
        <rFont val="Times New Roman"/>
        <family val="1"/>
      </rPr>
      <t>8.00%  Facilities Safety Staff</t>
    </r>
  </si>
  <si>
    <r>
      <rPr>
        <b/>
        <sz val="10"/>
        <rFont val="Times New Roman"/>
        <family val="1"/>
      </rPr>
      <t xml:space="preserve">Fringe Benefits FICA </t>
    </r>
    <r>
      <rPr>
        <sz val="10"/>
        <rFont val="Times New Roman"/>
        <family val="1"/>
      </rPr>
      <t>6.20%  Facilities Safety Staff</t>
    </r>
  </si>
  <si>
    <r>
      <rPr>
        <b/>
        <sz val="10"/>
        <rFont val="Times New Roman"/>
        <family val="1"/>
      </rPr>
      <t>Fringe Benefits Medicare</t>
    </r>
    <r>
      <rPr>
        <sz val="10"/>
        <rFont val="Times New Roman"/>
        <family val="1"/>
      </rPr>
      <t xml:space="preserve"> 1.45%  Facilities Safety Staff</t>
    </r>
  </si>
  <si>
    <r>
      <rPr>
        <b/>
        <sz val="10"/>
        <rFont val="Times New Roman"/>
        <family val="1"/>
      </rPr>
      <t>Fringe Benefits Worker's Compensation</t>
    </r>
    <r>
      <rPr>
        <sz val="10"/>
        <rFont val="Times New Roman"/>
        <family val="1"/>
      </rPr>
      <t xml:space="preserve">  2.98%  Facilities Safety Staff</t>
    </r>
  </si>
  <si>
    <r>
      <rPr>
        <b/>
        <sz val="10"/>
        <rFont val="Times New Roman"/>
        <family val="1"/>
      </rPr>
      <t>PT Salaries – Clerical Staff</t>
    </r>
    <r>
      <rPr>
        <sz val="10"/>
        <rFont val="Times New Roman"/>
        <family val="1"/>
      </rPr>
      <t xml:space="preserve">
Provide support by filing, organizing, maintaining 21st CCLC paperwork and data during the 21st CCLC program.
</t>
    </r>
    <r>
      <rPr>
        <i/>
        <sz val="10"/>
        <rFont val="Times New Roman"/>
        <family val="1"/>
      </rPr>
      <t xml:space="preserve">
</t>
    </r>
    <r>
      <rPr>
        <sz val="10"/>
        <rFont val="Times New Roman"/>
        <family val="1"/>
      </rPr>
      <t>After School- 1 x $10/hr x 1 hrs/day x 160 days= $1,600</t>
    </r>
    <r>
      <rPr>
        <i/>
        <sz val="10"/>
        <rFont val="Times New Roman"/>
        <family val="1"/>
      </rPr>
      <t xml:space="preserve">
</t>
    </r>
    <r>
      <rPr>
        <sz val="10"/>
        <rFont val="Times New Roman"/>
        <family val="1"/>
      </rPr>
      <t xml:space="preserve">Administrative duties are estimated at 90% of the clerical staff's time and effort.  
Evaluation activities are estimated at 10% of the clerical staff's time and effort.  </t>
    </r>
    <r>
      <rPr>
        <i/>
        <sz val="10"/>
        <rFont val="Times New Roman"/>
        <family val="1"/>
      </rPr>
      <t xml:space="preserve">
</t>
    </r>
    <r>
      <rPr>
        <b/>
        <i/>
        <sz val="10"/>
        <rFont val="Times New Roman"/>
        <family val="1"/>
      </rPr>
      <t>Admin:  $ 1,600 * 0.90 = $ 1,440
Eval:       $ 1,600 * 0.10= $   160</t>
    </r>
    <r>
      <rPr>
        <sz val="10"/>
        <rFont val="Times New Roman"/>
        <family val="1"/>
      </rPr>
      <t xml:space="preserve">
</t>
    </r>
  </si>
  <si>
    <r>
      <rPr>
        <b/>
        <sz val="10"/>
        <rFont val="Times New Roman"/>
        <family val="1"/>
      </rPr>
      <t xml:space="preserve">Fringe Benefits Retirement </t>
    </r>
    <r>
      <rPr>
        <sz val="10"/>
        <rFont val="Times New Roman"/>
        <family val="1"/>
      </rPr>
      <t xml:space="preserve">8.00%    Clerical Staff                                        Administrative duties are estimated at 90% of the clerical staff's time and effort.  
Evaluation activities are estimated at 10% of the clerical staff's time and effort.  
</t>
    </r>
    <r>
      <rPr>
        <b/>
        <i/>
        <sz val="10"/>
        <rFont val="Times New Roman"/>
        <family val="1"/>
      </rPr>
      <t xml:space="preserve">Admin:  $ 128 * 0.90 = $ 115
Eval:       $ 128* 0.10= $   13                 </t>
    </r>
  </si>
  <si>
    <r>
      <rPr>
        <b/>
        <sz val="10"/>
        <rFont val="Times New Roman"/>
        <family val="1"/>
      </rPr>
      <t>Fringe Benefits FICA</t>
    </r>
    <r>
      <rPr>
        <sz val="10"/>
        <rFont val="Times New Roman"/>
        <family val="1"/>
      </rPr>
      <t xml:space="preserve"> 6.20%   Clerical Staff                                             Administrative duties are estimated at 90% of the clerical staff's time and effort.  
Evaluation activities are estimated at 10% of the clerical staff's time and effort.  
</t>
    </r>
    <r>
      <rPr>
        <b/>
        <i/>
        <sz val="10"/>
        <rFont val="Times New Roman"/>
        <family val="1"/>
      </rPr>
      <t xml:space="preserve">Admin:  $ 99 * 0.90 = $ 89
Eval:       $ 99* 0.10= $   10  </t>
    </r>
    <r>
      <rPr>
        <sz val="10"/>
        <rFont val="Times New Roman"/>
        <family val="1"/>
      </rPr>
      <t xml:space="preserve">       </t>
    </r>
  </si>
  <si>
    <r>
      <rPr>
        <b/>
        <sz val="10"/>
        <rFont val="Times New Roman"/>
        <family val="1"/>
      </rPr>
      <t>Fringe Benefits Medicare</t>
    </r>
    <r>
      <rPr>
        <sz val="10"/>
        <rFont val="Times New Roman"/>
        <family val="1"/>
      </rPr>
      <t xml:space="preserve"> 1.45%  Clerical Staff                                          Administrative duties are estimated at 90% of the clerical staff's time and effort.  
Evaluation activities are estimated at 10% of the clerical staff's time and effort.  
</t>
    </r>
    <r>
      <rPr>
        <b/>
        <i/>
        <sz val="10"/>
        <rFont val="Times New Roman"/>
        <family val="1"/>
      </rPr>
      <t xml:space="preserve">Admin:  $ 23 * 0.90 = $ 21
Eval:       $ 23* 0.10= $   2                </t>
    </r>
  </si>
  <si>
    <r>
      <rPr>
        <b/>
        <sz val="10"/>
        <rFont val="Times New Roman"/>
        <family val="1"/>
      </rPr>
      <t>Fringe Benefits Worker's Compensation</t>
    </r>
    <r>
      <rPr>
        <sz val="10"/>
        <rFont val="Times New Roman"/>
        <family val="1"/>
      </rPr>
      <t xml:space="preserve">  2.98%             Clerical Staff Administrative duties are estimated at 90% of the clerical staff's time and effort.  
Evaluation activities are estimated at 10% of the clerical staff's time and effort.  
</t>
    </r>
    <r>
      <rPr>
        <b/>
        <i/>
        <sz val="10"/>
        <rFont val="Times New Roman"/>
        <family val="1"/>
      </rPr>
      <t xml:space="preserve">Admin:  $ 48 * 0.90 = $ 43
Eval:       $ 48* 0.10= $   5     </t>
    </r>
    <r>
      <rPr>
        <sz val="10"/>
        <rFont val="Times New Roman"/>
        <family val="1"/>
      </rPr>
      <t xml:space="preserve">            </t>
    </r>
  </si>
  <si>
    <r>
      <t xml:space="preserve">Contracted Services: Arts for Learning
</t>
    </r>
    <r>
      <rPr>
        <sz val="10"/>
        <rFont val="Times New Roman"/>
        <family val="1"/>
      </rPr>
      <t xml:space="preserve">To provide enrichment activities to include arts activities to all actively participating 21st CCLC students during the summer 21st CCLC program.
5 sessions/day x $125.00 x session x 20 days= $ 12, 500.
Each session will run for one hour and the cost will include personnel, materials and supply for each session. Because these are performance based activities, there will always be a final product/performance at the end of the program when parents will also be invited to share the presentation. </t>
    </r>
    <r>
      <rPr>
        <b/>
        <sz val="10"/>
        <rFont val="Times New Roman"/>
        <family val="1"/>
      </rPr>
      <t xml:space="preserve"> 
</t>
    </r>
  </si>
  <si>
    <r>
      <rPr>
        <b/>
        <sz val="10"/>
        <rFont val="Times New Roman"/>
        <family val="1"/>
      </rPr>
      <t xml:space="preserve">Travel </t>
    </r>
    <r>
      <rPr>
        <sz val="10"/>
        <rFont val="Times New Roman"/>
        <family val="1"/>
      </rPr>
      <t xml:space="preserve">
Required travel for two (2) active 21st CCLC staff (the Project Director and one additional staff or the M-DCPS Grant Administrator) to attend the 21st CCLC statewide conference in Orlando, Florida.
Lodging: 2 staff x $120/night x 2 nights= $480
Per diem: 2 staff x $36/day x 2 days= $144
Registration Fee: 2 staff x $250= $500
Airfare: 2 staff x $400/trip= $800
Airport Shuttle: 2 staff x $48 round-trip= $96                    Total: $2,020
</t>
    </r>
  </si>
  <si>
    <r>
      <rPr>
        <b/>
        <sz val="10"/>
        <rFont val="Times New Roman"/>
        <family val="1"/>
      </rPr>
      <t>Field Trips for Chess Team</t>
    </r>
    <r>
      <rPr>
        <sz val="10"/>
        <rFont val="Times New Roman"/>
        <family val="1"/>
      </rPr>
      <t xml:space="preserve">
To enable actively participating 21st CCLC students to participate in three chess competitions during the 21st CCLC project year
1 bus x $160/ bus x 3  trips= 480
1 Registration x $200 x 3  trips= $600
</t>
    </r>
  </si>
  <si>
    <r>
      <rPr>
        <b/>
        <sz val="10"/>
        <rFont val="Times New Roman"/>
        <family val="1"/>
      </rPr>
      <t xml:space="preserve">Educational Fieldtrips </t>
    </r>
    <r>
      <rPr>
        <sz val="10"/>
        <rFont val="Times New Roman"/>
        <family val="1"/>
      </rPr>
      <t xml:space="preserve">
Fees and transportation for field trip experiences to locations based on the program’s curricula to expose actively participating 21st CCLC students to related educational topics. Field trip locations will be educationally-based and will clearly support the approved goals and objectives of the 21st CCLC program. All trips will be based upon established educational curriculum. All field trip expenditures will follow applicable federal, state, and local rules and regulations governing field trips. Tickets are anticipated to be purchased from educational centers of the field trip locations and will include the available educational components and lesson plans.  
</t>
    </r>
    <r>
      <rPr>
        <u val="single"/>
        <sz val="10"/>
        <rFont val="Times New Roman"/>
        <family val="1"/>
      </rPr>
      <t>After School:</t>
    </r>
    <r>
      <rPr>
        <sz val="10"/>
        <rFont val="Times New Roman"/>
        <family val="1"/>
      </rPr>
      <t xml:space="preserve">
4 buses x $ 160 = $ 640 x 1 trips= $640
$10 entrance cost x 170 students= $1,700 
</t>
    </r>
    <r>
      <rPr>
        <u val="single"/>
        <sz val="10"/>
        <rFont val="Times New Roman"/>
        <family val="1"/>
      </rPr>
      <t>Summer:</t>
    </r>
    <r>
      <rPr>
        <sz val="10"/>
        <rFont val="Times New Roman"/>
        <family val="1"/>
      </rPr>
      <t xml:space="preserve">
3 buses x 160=$ 480 x 4 trips= $1920
$10 entrance cost x 94 students = $940.00 x 4 trips= $3,760
</t>
    </r>
  </si>
  <si>
    <r>
      <rPr>
        <b/>
        <sz val="10"/>
        <rFont val="Times New Roman"/>
        <family val="1"/>
      </rPr>
      <t xml:space="preserve">Materials and Supplies </t>
    </r>
    <r>
      <rPr>
        <sz val="10"/>
        <rFont val="Times New Roman"/>
        <family val="1"/>
      </rPr>
      <t xml:space="preserve">
To purchase program supplies (e.g., folders, paper for copies, ink for printers, sharpeners,  pencils, pens, crayons, erasers, notebooks, glue, construction paper, etc. -) - to be used exclusively by actively participating 21st CCLC students during the 21st CCLC program.
</t>
    </r>
    <r>
      <rPr>
        <i/>
        <sz val="10"/>
        <rFont val="Times New Roman"/>
        <family val="1"/>
      </rPr>
      <t xml:space="preserve">
</t>
    </r>
    <r>
      <rPr>
        <sz val="10"/>
        <rFont val="Times New Roman"/>
        <family val="1"/>
      </rPr>
      <t xml:space="preserve">$ 26.20 (for supplies for the year) x 264 students = $ 6,557
</t>
    </r>
  </si>
  <si>
    <r>
      <rPr>
        <b/>
        <sz val="10"/>
        <rFont val="Times New Roman"/>
        <family val="1"/>
      </rPr>
      <t xml:space="preserve">Material &amp; Supplies: Educational Materials             Books and Workbooks </t>
    </r>
    <r>
      <rPr>
        <sz val="10"/>
        <rFont val="Times New Roman"/>
        <family val="1"/>
      </rPr>
      <t xml:space="preserve">
To purchase books and workbook                                                                  - to be used exclusively by actively participating 21st CCLC students during the 21st CCLC program. 
1 book x $ 15.00 per book x 264 students = $ 3,960
2 workbooks x $ 10 per wk book x 264 students = $5,280     Total: $9,240
</t>
    </r>
  </si>
  <si>
    <r>
      <rPr>
        <b/>
        <sz val="10"/>
        <rFont val="Times New Roman"/>
        <family val="1"/>
      </rPr>
      <t>Indirect Costs (3.37%)</t>
    </r>
    <r>
      <rPr>
        <sz val="10"/>
        <rFont val="Times New Roman"/>
        <family val="1"/>
      </rPr>
      <t xml:space="preserve">
Indirect Cost: Calculated at state-negotiated rate of 3.37% of allowable direct costs (excluding 600-series object codes and 5100/310 and 7800/310 contracted amounts - Plan B) The state’s negotiated indirect cost rate is at 3.37%. The indirect cost for the grant was calculated based on allowable direct cost, not to exceed the 5% administrative cap.           
</t>
    </r>
    <r>
      <rPr>
        <i/>
        <sz val="10"/>
        <rFont val="Times New Roman"/>
        <family val="1"/>
      </rPr>
      <t>$284,289* 3.37% = $9,581</t>
    </r>
    <r>
      <rPr>
        <sz val="10"/>
        <rFont val="Times New Roman"/>
        <family val="1"/>
      </rPr>
      <t xml:space="preserve">
</t>
    </r>
  </si>
  <si>
    <t>Admin does not exceed 6%</t>
  </si>
  <si>
    <t xml:space="preserve">External Evaluation (4.24%)
The external evaluator will conduct formative and summative evaluations of the 21st CCLC program designed to facilitate continuous improvement and strengthen project outcomes over the project period.  The Scope of Work states that the external evaluator will:  participate in the statewide annual conference for 21st CCLC grantees; participate in the program's Advisory Committee meetings; develop assessments and protocols as necessary within the context of leveraging assessments already administered in the District; conduct site visits and recommendations; collect, input, analyze, and interpret quantitative and qualitative data designed to measure progress towards FLDOE-approved objectives; prepare and deliver written formative and summative reports in electonic and hard copy formats suitable for submission by the Project Director to FLDOE. Payment will be in two equal payments tied to deliverables (the formative and summative reports) which are due to the Project Director prior to the due date at FLDOE with sufficient time for review as defined in the contract terms.  All travel costs associated with the external evaluator's work are included in the fee. The District's office of Assessment, Research, and Data Analysis (ARDA) has agreed to provide data that is collected at the District level directly to the  evaluator. 
2 Site Visits: Completion of all on-site data collection; 
Facilitation of Parent Focus Group; Data cleaning, maintenance of database, and data analyses for all data collected.
1 Formative Evaluation/Mid-Year Report: $6,500
1 Site Visit: Completion of all on-site data collection; facilitation of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</si>
</sst>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 numFmtId="167" formatCode="0.00000"/>
    <numFmt numFmtId="168" formatCode="0.0000"/>
    <numFmt numFmtId="169" formatCode="0.000"/>
    <numFmt numFmtId="170" formatCode="0.00000000"/>
    <numFmt numFmtId="171" formatCode="0.0000000"/>
  </numFmts>
  <fonts count="61">
    <font>
      <sz val="11"/>
      <color theme="1"/>
      <name val="Calibri"/>
      <family val="2"/>
    </font>
    <font>
      <sz val="11"/>
      <color indexed="8"/>
      <name val="Calibri"/>
      <family val="2"/>
    </font>
    <font>
      <sz val="14"/>
      <name val="Times New Roman"/>
      <family val="1"/>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2"/>
    </font>
    <font>
      <b/>
      <sz val="7"/>
      <name val="Times New Roman"/>
      <family val="1"/>
    </font>
    <font>
      <b/>
      <i/>
      <sz val="10"/>
      <name val="Times New Roman"/>
      <family val="1"/>
    </font>
    <font>
      <i/>
      <sz val="10"/>
      <name val="Times New Roman"/>
      <family val="1"/>
    </font>
    <font>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4">
    <xf numFmtId="0" fontId="0" fillId="0" borderId="0" xfId="0" applyFont="1" applyAlignment="1">
      <alignment/>
    </xf>
    <xf numFmtId="49" fontId="6" fillId="0" borderId="10" xfId="0" applyNumberFormat="1" applyFont="1" applyBorder="1" applyAlignment="1">
      <alignment horizontal="center"/>
    </xf>
    <xf numFmtId="0" fontId="7" fillId="0" borderId="0" xfId="0" applyFont="1" applyAlignment="1">
      <alignment/>
    </xf>
    <xf numFmtId="0" fontId="0" fillId="0" borderId="0" xfId="0" applyAlignment="1">
      <alignment vertical="top"/>
    </xf>
    <xf numFmtId="0" fontId="12" fillId="0" borderId="0" xfId="0" applyFont="1" applyAlignment="1">
      <alignment horizontal="left"/>
    </xf>
    <xf numFmtId="0" fontId="19" fillId="0" borderId="0" xfId="0" applyFont="1" applyAlignment="1">
      <alignment/>
    </xf>
    <xf numFmtId="0" fontId="0" fillId="0" borderId="0" xfId="0" applyAlignment="1">
      <alignment/>
    </xf>
    <xf numFmtId="0" fontId="19" fillId="0" borderId="0" xfId="0" applyFont="1" applyAlignment="1">
      <alignment/>
    </xf>
    <xf numFmtId="0" fontId="12" fillId="0" borderId="0" xfId="0" applyFont="1" applyAlignment="1">
      <alignment/>
    </xf>
    <xf numFmtId="0" fontId="21" fillId="0" borderId="0" xfId="0" applyFont="1" applyAlignment="1">
      <alignment/>
    </xf>
    <xf numFmtId="0" fontId="17" fillId="0" borderId="0" xfId="0" applyFont="1" applyAlignment="1">
      <alignment vertical="center" wrapText="1"/>
    </xf>
    <xf numFmtId="0" fontId="0" fillId="0" borderId="0" xfId="0" applyAlignment="1">
      <alignment vertical="center"/>
    </xf>
    <xf numFmtId="0" fontId="6" fillId="0" borderId="10" xfId="0" applyFont="1" applyBorder="1" applyAlignment="1">
      <alignment horizontal="center" vertical="center"/>
    </xf>
    <xf numFmtId="0" fontId="6" fillId="0" borderId="0" xfId="0" applyFont="1" applyAlignment="1">
      <alignment horizontal="left"/>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top" wrapText="1"/>
    </xf>
    <xf numFmtId="0" fontId="6" fillId="0" borderId="10" xfId="0" applyFont="1" applyBorder="1" applyAlignment="1">
      <alignment horizontal="left" vertical="top" wrapText="1"/>
    </xf>
    <xf numFmtId="6" fontId="12" fillId="0" borderId="10" xfId="0" applyNumberFormat="1" applyFont="1" applyBorder="1" applyAlignment="1">
      <alignment horizontal="center" vertical="top" wrapText="1"/>
    </xf>
    <xf numFmtId="9" fontId="12" fillId="0" borderId="10" xfId="0" applyNumberFormat="1" applyFont="1" applyBorder="1" applyAlignment="1">
      <alignment horizontal="center" vertical="top" wrapText="1"/>
    </xf>
    <xf numFmtId="0" fontId="12" fillId="0" borderId="10" xfId="0" applyFont="1" applyBorder="1" applyAlignment="1">
      <alignment horizontal="center"/>
    </xf>
    <xf numFmtId="0" fontId="12" fillId="0" borderId="10" xfId="0" applyFont="1" applyBorder="1" applyAlignment="1">
      <alignment horizontal="left"/>
    </xf>
    <xf numFmtId="6" fontId="12" fillId="0" borderId="10" xfId="0" applyNumberFormat="1" applyFont="1" applyBorder="1" applyAlignment="1">
      <alignment horizontal="center"/>
    </xf>
    <xf numFmtId="9" fontId="12" fillId="0" borderId="10" xfId="0" applyNumberFormat="1" applyFont="1" applyBorder="1" applyAlignment="1">
      <alignment horizontal="center"/>
    </xf>
    <xf numFmtId="0" fontId="12" fillId="33" borderId="10" xfId="0" applyFont="1" applyFill="1" applyBorder="1" applyAlignment="1">
      <alignment horizontal="center"/>
    </xf>
    <xf numFmtId="0" fontId="12" fillId="0" borderId="10" xfId="0" applyFont="1" applyBorder="1" applyAlignment="1">
      <alignment horizontal="center" vertical="top"/>
    </xf>
    <xf numFmtId="6" fontId="12" fillId="0" borderId="10" xfId="0" applyNumberFormat="1" applyFont="1" applyBorder="1" applyAlignment="1">
      <alignment horizontal="center" vertical="top"/>
    </xf>
    <xf numFmtId="9" fontId="12" fillId="0" borderId="10" xfId="0" applyNumberFormat="1" applyFont="1" applyBorder="1" applyAlignment="1">
      <alignment horizontal="center" vertical="top"/>
    </xf>
    <xf numFmtId="0" fontId="12" fillId="33" borderId="10" xfId="0" applyFont="1" applyFill="1" applyBorder="1" applyAlignment="1">
      <alignment horizontal="left"/>
    </xf>
    <xf numFmtId="0" fontId="10" fillId="0" borderId="0" xfId="0" applyFont="1" applyAlignment="1">
      <alignment horizontal="left" vertical="top"/>
    </xf>
    <xf numFmtId="0" fontId="14" fillId="0" borderId="0" xfId="0" applyFont="1" applyBorder="1" applyAlignment="1">
      <alignment/>
    </xf>
    <xf numFmtId="49" fontId="14" fillId="0" borderId="0" xfId="0" applyNumberFormat="1" applyFont="1" applyAlignment="1">
      <alignment vertical="top"/>
    </xf>
    <xf numFmtId="0" fontId="11" fillId="0" borderId="0" xfId="0" applyFont="1" applyAlignment="1">
      <alignment vertical="center"/>
    </xf>
    <xf numFmtId="0" fontId="12" fillId="0" borderId="0" xfId="0" applyFont="1" applyAlignment="1">
      <alignment wrapText="1"/>
    </xf>
    <xf numFmtId="0" fontId="5" fillId="0" borderId="0" xfId="0" applyFont="1" applyBorder="1" applyAlignment="1">
      <alignment/>
    </xf>
    <xf numFmtId="0" fontId="11" fillId="0" borderId="0" xfId="0" applyFont="1" applyAlignment="1">
      <alignment/>
    </xf>
    <xf numFmtId="38" fontId="3" fillId="0" borderId="0" xfId="0" applyNumberFormat="1" applyFont="1" applyFill="1" applyAlignment="1">
      <alignment horizontal="center"/>
    </xf>
    <xf numFmtId="49" fontId="6" fillId="0" borderId="10" xfId="0" applyNumberFormat="1" applyFont="1" applyFill="1" applyBorder="1" applyAlignment="1">
      <alignment horizontal="center"/>
    </xf>
    <xf numFmtId="38" fontId="6"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0" fontId="22" fillId="0" borderId="12" xfId="0" applyFont="1" applyFill="1" applyBorder="1" applyAlignment="1">
      <alignment horizontal="center" wrapText="1"/>
    </xf>
    <xf numFmtId="0" fontId="8" fillId="0" borderId="12" xfId="0" applyFont="1" applyFill="1" applyBorder="1" applyAlignment="1">
      <alignment horizontal="center" wrapText="1"/>
    </xf>
    <xf numFmtId="49" fontId="9" fillId="0" borderId="12" xfId="0" applyNumberFormat="1" applyFont="1" applyFill="1" applyBorder="1" applyAlignment="1">
      <alignment horizontal="center" wrapText="1"/>
    </xf>
    <xf numFmtId="38" fontId="9" fillId="0" borderId="12" xfId="0" applyNumberFormat="1" applyFont="1" applyFill="1" applyBorder="1" applyAlignment="1">
      <alignment horizontal="center" wrapText="1"/>
    </xf>
    <xf numFmtId="49" fontId="22" fillId="0" borderId="12" xfId="0" applyNumberFormat="1" applyFont="1" applyFill="1" applyBorder="1" applyAlignment="1">
      <alignment horizontal="center" wrapText="1"/>
    </xf>
    <xf numFmtId="49" fontId="22" fillId="0" borderId="13" xfId="0" applyNumberFormat="1" applyFont="1" applyFill="1" applyBorder="1" applyAlignment="1">
      <alignment horizontal="center" wrapText="1"/>
    </xf>
    <xf numFmtId="38" fontId="6" fillId="0" borderId="10" xfId="44" applyNumberFormat="1" applyFont="1" applyFill="1" applyBorder="1" applyAlignment="1">
      <alignment horizontal="center"/>
    </xf>
    <xf numFmtId="0" fontId="10" fillId="0" borderId="14" xfId="0" applyFont="1" applyFill="1" applyBorder="1" applyAlignment="1">
      <alignment/>
    </xf>
    <xf numFmtId="0" fontId="10" fillId="0" borderId="14" xfId="0" applyFont="1" applyFill="1" applyBorder="1" applyAlignment="1">
      <alignment horizontal="right"/>
    </xf>
    <xf numFmtId="49" fontId="10" fillId="0" borderId="0" xfId="0" applyNumberFormat="1" applyFont="1" applyFill="1" applyAlignment="1">
      <alignment/>
    </xf>
    <xf numFmtId="49" fontId="10" fillId="0" borderId="0" xfId="0" applyNumberFormat="1" applyFont="1" applyFill="1" applyAlignment="1">
      <alignment horizontal="right"/>
    </xf>
    <xf numFmtId="38" fontId="10" fillId="0" borderId="0" xfId="0" applyNumberFormat="1" applyFont="1" applyFill="1" applyAlignment="1">
      <alignment/>
    </xf>
    <xf numFmtId="0" fontId="0" fillId="0" borderId="0" xfId="0" applyFill="1" applyAlignment="1">
      <alignment horizontal="center"/>
    </xf>
    <xf numFmtId="0" fontId="0" fillId="0" borderId="0" xfId="0" applyFill="1" applyAlignment="1">
      <alignment/>
    </xf>
    <xf numFmtId="38" fontId="0" fillId="0" borderId="0" xfId="0" applyNumberFormat="1" applyFill="1" applyAlignment="1">
      <alignment/>
    </xf>
    <xf numFmtId="38" fontId="0" fillId="0" borderId="0" xfId="0" applyNumberFormat="1" applyFill="1" applyAlignment="1">
      <alignment vertical="top" wrapText="1"/>
    </xf>
    <xf numFmtId="38" fontId="0" fillId="0" borderId="0" xfId="0" applyNumberFormat="1" applyFill="1" applyAlignment="1">
      <alignment vertical="top"/>
    </xf>
    <xf numFmtId="38" fontId="11" fillId="0" borderId="0" xfId="0" applyNumberFormat="1" applyFont="1" applyFill="1" applyAlignment="1">
      <alignment vertical="center"/>
    </xf>
    <xf numFmtId="38" fontId="12" fillId="0" borderId="0" xfId="0" applyNumberFormat="1" applyFont="1" applyFill="1" applyAlignment="1">
      <alignment wrapText="1"/>
    </xf>
    <xf numFmtId="38" fontId="5" fillId="0" borderId="0" xfId="0" applyNumberFormat="1" applyFont="1" applyFill="1" applyBorder="1" applyAlignment="1">
      <alignment/>
    </xf>
    <xf numFmtId="38" fontId="11" fillId="0" borderId="0" xfId="0" applyNumberFormat="1" applyFont="1" applyFill="1" applyAlignment="1">
      <alignment/>
    </xf>
    <xf numFmtId="38" fontId="14" fillId="0" borderId="0" xfId="0" applyNumberFormat="1" applyFont="1" applyFill="1" applyBorder="1" applyAlignment="1">
      <alignment/>
    </xf>
    <xf numFmtId="38" fontId="14" fillId="0" borderId="0" xfId="0" applyNumberFormat="1" applyFont="1" applyFill="1" applyAlignment="1">
      <alignment vertical="top"/>
    </xf>
    <xf numFmtId="38" fontId="6" fillId="0" borderId="10" xfId="44" applyNumberFormat="1" applyFont="1" applyFill="1" applyBorder="1" applyAlignment="1">
      <alignment horizontal="left"/>
    </xf>
    <xf numFmtId="10" fontId="0" fillId="0" borderId="0" xfId="57" applyNumberFormat="1" applyFont="1" applyFill="1" applyAlignment="1">
      <alignment/>
    </xf>
    <xf numFmtId="38" fontId="0" fillId="34" borderId="10" xfId="0" applyNumberFormat="1" applyFill="1" applyBorder="1" applyAlignment="1">
      <alignment vertical="top"/>
    </xf>
    <xf numFmtId="38" fontId="0" fillId="34" borderId="12" xfId="0" applyNumberFormat="1" applyFill="1" applyBorder="1" applyAlignment="1">
      <alignment vertical="top"/>
    </xf>
    <xf numFmtId="38" fontId="0" fillId="34" borderId="15" xfId="0" applyNumberFormat="1" applyFill="1" applyBorder="1" applyAlignment="1">
      <alignment vertical="top"/>
    </xf>
    <xf numFmtId="38" fontId="0" fillId="34" borderId="16" xfId="0" applyNumberFormat="1" applyFill="1" applyBorder="1" applyAlignment="1">
      <alignment vertical="top"/>
    </xf>
    <xf numFmtId="38" fontId="7" fillId="0" borderId="0" xfId="0" applyNumberFormat="1" applyFont="1" applyFill="1" applyBorder="1" applyAlignment="1">
      <alignment horizontal="left"/>
    </xf>
    <xf numFmtId="10" fontId="7" fillId="34" borderId="10" xfId="57" applyNumberFormat="1" applyFont="1" applyFill="1" applyBorder="1" applyAlignment="1">
      <alignment horizontal="center"/>
    </xf>
    <xf numFmtId="164" fontId="7" fillId="34" borderId="10" xfId="57" applyNumberFormat="1" applyFont="1" applyFill="1" applyBorder="1" applyAlignment="1">
      <alignment horizontal="center"/>
    </xf>
    <xf numFmtId="38" fontId="7" fillId="34" borderId="10" xfId="0" applyNumberFormat="1" applyFont="1" applyFill="1" applyBorder="1" applyAlignment="1">
      <alignment horizontal="right"/>
    </xf>
    <xf numFmtId="10" fontId="0" fillId="0" borderId="0" xfId="57" applyNumberFormat="1" applyFont="1" applyFill="1" applyAlignment="1">
      <alignment horizontal="left" vertical="top" wrapText="1"/>
    </xf>
    <xf numFmtId="0" fontId="5" fillId="0" borderId="10" xfId="0" applyFont="1" applyFill="1" applyBorder="1" applyAlignment="1">
      <alignment horizontal="center" vertical="top"/>
    </xf>
    <xf numFmtId="0" fontId="5" fillId="0" borderId="10" xfId="0" applyFont="1" applyFill="1" applyBorder="1" applyAlignment="1" applyProtection="1">
      <alignment vertical="top" wrapText="1"/>
      <protection locked="0"/>
    </xf>
    <xf numFmtId="2" fontId="5" fillId="0" borderId="10" xfId="0" applyNumberFormat="1" applyFont="1" applyFill="1" applyBorder="1" applyAlignment="1">
      <alignment horizontal="center" vertical="top"/>
    </xf>
    <xf numFmtId="38" fontId="5" fillId="0" borderId="10" xfId="44" applyNumberFormat="1" applyFont="1" applyFill="1" applyBorder="1" applyAlignment="1">
      <alignment vertical="top"/>
    </xf>
    <xf numFmtId="0" fontId="5" fillId="0" borderId="10" xfId="0" applyFont="1" applyFill="1" applyBorder="1" applyAlignment="1">
      <alignment vertical="top"/>
    </xf>
    <xf numFmtId="0" fontId="6" fillId="0" borderId="10" xfId="0" applyFont="1" applyFill="1" applyBorder="1" applyAlignment="1" applyProtection="1">
      <alignment vertical="top" wrapText="1"/>
      <protection locked="0"/>
    </xf>
    <xf numFmtId="169" fontId="5" fillId="0" borderId="10" xfId="0" applyNumberFormat="1" applyFont="1" applyFill="1" applyBorder="1" applyAlignment="1">
      <alignment horizontal="center" vertical="top"/>
    </xf>
    <xf numFmtId="0" fontId="5" fillId="0" borderId="12" xfId="0" applyFont="1" applyFill="1" applyBorder="1" applyAlignment="1">
      <alignment horizontal="center" vertical="top"/>
    </xf>
    <xf numFmtId="0" fontId="5" fillId="0" borderId="12" xfId="0" applyFont="1" applyFill="1" applyBorder="1" applyAlignment="1" applyProtection="1">
      <alignment vertical="top" wrapText="1"/>
      <protection locked="0"/>
    </xf>
    <xf numFmtId="38" fontId="5" fillId="0" borderId="12" xfId="44" applyNumberFormat="1" applyFont="1" applyFill="1" applyBorder="1" applyAlignment="1">
      <alignment vertical="top"/>
    </xf>
    <xf numFmtId="0" fontId="5" fillId="0" borderId="12" xfId="0" applyFont="1" applyFill="1" applyBorder="1" applyAlignment="1">
      <alignment vertical="top"/>
    </xf>
    <xf numFmtId="38" fontId="5" fillId="0" borderId="12" xfId="0" applyNumberFormat="1" applyFont="1" applyFill="1" applyBorder="1" applyAlignment="1">
      <alignment vertical="top"/>
    </xf>
    <xf numFmtId="0" fontId="5" fillId="0" borderId="16" xfId="0" applyFont="1" applyFill="1" applyBorder="1" applyAlignment="1">
      <alignment horizontal="center" vertical="top"/>
    </xf>
    <xf numFmtId="0" fontId="5" fillId="0" borderId="16" xfId="0" applyFont="1" applyFill="1" applyBorder="1" applyAlignment="1" applyProtection="1">
      <alignment vertical="top" wrapText="1"/>
      <protection locked="0"/>
    </xf>
    <xf numFmtId="38" fontId="5" fillId="0" borderId="16" xfId="44" applyNumberFormat="1" applyFont="1" applyFill="1" applyBorder="1" applyAlignment="1">
      <alignment vertical="top"/>
    </xf>
    <xf numFmtId="0" fontId="5" fillId="0" borderId="16" xfId="0" applyFont="1" applyFill="1" applyBorder="1" applyAlignment="1">
      <alignment vertical="top"/>
    </xf>
    <xf numFmtId="38" fontId="5" fillId="0" borderId="16" xfId="0" applyNumberFormat="1" applyFont="1" applyFill="1" applyBorder="1" applyAlignment="1">
      <alignment vertical="top"/>
    </xf>
    <xf numFmtId="49" fontId="9" fillId="34" borderId="0" xfId="0" applyNumberFormat="1" applyFont="1" applyFill="1" applyAlignment="1">
      <alignment horizontal="right"/>
    </xf>
    <xf numFmtId="9" fontId="5" fillId="0" borderId="10" xfId="57" applyFont="1" applyFill="1" applyBorder="1" applyAlignment="1">
      <alignment vertical="top"/>
    </xf>
    <xf numFmtId="0" fontId="5" fillId="0" borderId="10" xfId="0" applyFont="1" applyFill="1" applyBorder="1" applyAlignment="1">
      <alignment horizontal="right" vertical="top"/>
    </xf>
    <xf numFmtId="0" fontId="5" fillId="0" borderId="12" xfId="0" applyFont="1" applyFill="1" applyBorder="1" applyAlignment="1">
      <alignment horizontal="right" vertical="top"/>
    </xf>
    <xf numFmtId="0" fontId="5" fillId="0" borderId="16" xfId="0" applyFont="1" applyFill="1" applyBorder="1" applyAlignment="1">
      <alignment horizontal="right" vertical="top"/>
    </xf>
    <xf numFmtId="49" fontId="14" fillId="0" borderId="0" xfId="0" applyNumberFormat="1" applyFont="1" applyFill="1" applyAlignment="1">
      <alignment horizontal="left" vertical="top"/>
    </xf>
    <xf numFmtId="0" fontId="5" fillId="0" borderId="17" xfId="0" applyFont="1" applyFill="1" applyBorder="1" applyAlignment="1">
      <alignment horizontal="left"/>
    </xf>
    <xf numFmtId="0" fontId="12" fillId="0" borderId="0" xfId="0" applyFont="1" applyFill="1" applyAlignment="1">
      <alignment horizontal="left" wrapText="1"/>
    </xf>
    <xf numFmtId="0" fontId="11" fillId="0" borderId="0" xfId="0" applyFont="1" applyFill="1" applyAlignment="1">
      <alignment horizontal="left"/>
    </xf>
    <xf numFmtId="0" fontId="5" fillId="0" borderId="18" xfId="0" applyFont="1" applyFill="1" applyBorder="1" applyAlignment="1">
      <alignment horizontal="left"/>
    </xf>
    <xf numFmtId="0" fontId="13" fillId="0" borderId="0" xfId="0" applyFont="1" applyFill="1" applyAlignment="1">
      <alignment horizontal="center"/>
    </xf>
    <xf numFmtId="0" fontId="14" fillId="0" borderId="0" xfId="0" applyFont="1" applyFill="1" applyBorder="1" applyAlignment="1">
      <alignment horizontal="left"/>
    </xf>
    <xf numFmtId="0" fontId="13" fillId="0" borderId="0" xfId="0" applyFont="1" applyFill="1" applyBorder="1" applyAlignment="1">
      <alignment horizontal="center"/>
    </xf>
    <xf numFmtId="0" fontId="5" fillId="0" borderId="19" xfId="0" applyFont="1" applyFill="1" applyBorder="1" applyAlignment="1">
      <alignment horizontal="center" vertical="center"/>
    </xf>
    <xf numFmtId="0" fontId="6" fillId="0" borderId="11" xfId="0" applyFont="1" applyFill="1" applyBorder="1" applyAlignment="1">
      <alignment horizontal="right"/>
    </xf>
    <xf numFmtId="0" fontId="6" fillId="0" borderId="20" xfId="0" applyFont="1" applyFill="1" applyBorder="1" applyAlignment="1">
      <alignment horizontal="right"/>
    </xf>
    <xf numFmtId="0" fontId="6" fillId="0" borderId="21" xfId="0" applyFont="1" applyFill="1" applyBorder="1" applyAlignment="1">
      <alignment horizontal="right"/>
    </xf>
    <xf numFmtId="0" fontId="6" fillId="0" borderId="10" xfId="0" applyFont="1" applyFill="1" applyBorder="1" applyAlignment="1">
      <alignment horizontal="center"/>
    </xf>
    <xf numFmtId="0" fontId="11" fillId="0" borderId="0" xfId="0" applyFont="1" applyFill="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4" fillId="0" borderId="0" xfId="0" applyFont="1" applyFill="1" applyAlignment="1">
      <alignment/>
    </xf>
    <xf numFmtId="0" fontId="60" fillId="0" borderId="18"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left"/>
    </xf>
    <xf numFmtId="0" fontId="11" fillId="0" borderId="17" xfId="0" applyFont="1" applyFill="1" applyBorder="1" applyAlignment="1">
      <alignment horizontal="left"/>
    </xf>
    <xf numFmtId="0" fontId="14" fillId="0" borderId="0" xfId="0" applyFont="1" applyBorder="1" applyAlignment="1">
      <alignment horizontal="left"/>
    </xf>
    <xf numFmtId="49" fontId="14" fillId="0" borderId="0" xfId="0" applyNumberFormat="1"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6" fillId="0" borderId="0" xfId="0" applyFont="1" applyAlignment="1">
      <alignment horizontal="left" wrapText="1" readingOrder="1"/>
    </xf>
    <xf numFmtId="0" fontId="17" fillId="0" borderId="0" xfId="0" applyFont="1" applyAlignment="1">
      <alignment horizontal="left" wrapText="1" readingOrder="1"/>
    </xf>
    <xf numFmtId="0" fontId="16" fillId="0" borderId="0" xfId="0" applyNumberFormat="1" applyFont="1" applyAlignment="1">
      <alignment horizontal="left" wrapText="1"/>
    </xf>
    <xf numFmtId="0" fontId="17" fillId="0" borderId="0" xfId="0" applyNumberFormat="1" applyFont="1" applyAlignment="1">
      <alignment horizontal="left" wrapText="1"/>
    </xf>
    <xf numFmtId="0" fontId="16" fillId="0" borderId="0" xfId="0" applyFont="1" applyAlignment="1">
      <alignment horizontal="left"/>
    </xf>
    <xf numFmtId="0" fontId="17" fillId="0" borderId="0" xfId="0" applyFont="1" applyAlignment="1">
      <alignment horizontal="left"/>
    </xf>
    <xf numFmtId="0" fontId="4" fillId="0" borderId="0" xfId="0" applyFont="1" applyAlignment="1">
      <alignment horizontal="left"/>
    </xf>
    <xf numFmtId="0" fontId="12" fillId="0" borderId="0" xfId="0" applyFont="1" applyAlignment="1">
      <alignment horizontal="left"/>
    </xf>
    <xf numFmtId="0" fontId="15" fillId="0" borderId="0" xfId="0" applyFont="1" applyAlignment="1">
      <alignment horizontal="center" vertical="top"/>
    </xf>
    <xf numFmtId="0" fontId="5" fillId="0" borderId="10" xfId="0" applyFont="1" applyBorder="1" applyAlignment="1">
      <alignment horizontal="left" vertical="top" wrapText="1"/>
    </xf>
    <xf numFmtId="0" fontId="4" fillId="0" borderId="10" xfId="0" applyFont="1" applyBorder="1" applyAlignment="1">
      <alignment horizontal="right"/>
    </xf>
    <xf numFmtId="0" fontId="14" fillId="0" borderId="14" xfId="0" applyFont="1" applyBorder="1" applyAlignment="1">
      <alignment horizontal="left"/>
    </xf>
    <xf numFmtId="49" fontId="14" fillId="0" borderId="0" xfId="0" applyNumberFormat="1" applyFont="1" applyAlignment="1">
      <alignment horizontal="left" vertical="top"/>
    </xf>
    <xf numFmtId="0" fontId="13" fillId="0" borderId="19" xfId="0" applyFont="1" applyBorder="1" applyAlignment="1">
      <alignment horizontal="left"/>
    </xf>
    <xf numFmtId="0" fontId="6"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left" vertical="top"/>
    </xf>
    <xf numFmtId="0" fontId="13" fillId="0" borderId="0" xfId="0" applyFont="1" applyAlignment="1">
      <alignment horizontal="left"/>
    </xf>
    <xf numFmtId="0" fontId="16" fillId="0" borderId="0" xfId="0" applyFont="1" applyAlignment="1">
      <alignment horizontal="center" vertical="center" wrapText="1"/>
    </xf>
    <xf numFmtId="0" fontId="0" fillId="0" borderId="10" xfId="0" applyBorder="1" applyAlignment="1">
      <alignment horizontal="left" vertical="top"/>
    </xf>
    <xf numFmtId="0" fontId="4" fillId="0" borderId="11"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5"/>
  <sheetViews>
    <sheetView tabSelected="1" zoomScale="90" zoomScaleNormal="90" zoomScaleSheetLayoutView="7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I1"/>
    </sheetView>
  </sheetViews>
  <sheetFormatPr defaultColWidth="9.140625" defaultRowHeight="15"/>
  <cols>
    <col min="1" max="1" width="9.7109375" style="52" customWidth="1"/>
    <col min="2" max="2" width="8.8515625" style="52" customWidth="1"/>
    <col min="3" max="3" width="48.140625" style="53" customWidth="1"/>
    <col min="4" max="4" width="9.7109375" style="52" customWidth="1"/>
    <col min="5" max="5" width="11.8515625" style="54" customWidth="1"/>
    <col min="6" max="6" width="11.421875" style="53" customWidth="1"/>
    <col min="7" max="7" width="11.140625" style="53" customWidth="1"/>
    <col min="8" max="8" width="12.421875" style="53" customWidth="1"/>
    <col min="9" max="9" width="11.7109375" style="53" customWidth="1"/>
    <col min="10" max="10" width="9.00390625" style="54" customWidth="1"/>
    <col min="11" max="11" width="10.57421875" style="54" customWidth="1"/>
    <col min="12" max="12" width="35.28125" style="54" customWidth="1"/>
  </cols>
  <sheetData>
    <row r="1" spans="1:12" ht="37.5" customHeight="1">
      <c r="A1" s="110" t="s">
        <v>0</v>
      </c>
      <c r="B1" s="111"/>
      <c r="C1" s="111"/>
      <c r="D1" s="111"/>
      <c r="E1" s="111"/>
      <c r="F1" s="111"/>
      <c r="G1" s="111"/>
      <c r="H1" s="111"/>
      <c r="I1" s="111"/>
      <c r="J1" s="36"/>
      <c r="K1" s="36"/>
      <c r="L1" s="36"/>
    </row>
    <row r="2" spans="1:12" ht="30" customHeight="1">
      <c r="A2" s="112" t="s">
        <v>1</v>
      </c>
      <c r="B2" s="112"/>
      <c r="C2" s="112"/>
      <c r="D2" s="113" t="s">
        <v>80</v>
      </c>
      <c r="E2" s="113"/>
      <c r="F2" s="113"/>
      <c r="G2" s="113"/>
      <c r="H2" s="113"/>
      <c r="I2" s="113"/>
      <c r="J2" s="36"/>
      <c r="K2" s="36"/>
      <c r="L2" s="36"/>
    </row>
    <row r="3" spans="1:12" ht="30" customHeight="1">
      <c r="A3" s="114" t="s">
        <v>2</v>
      </c>
      <c r="B3" s="114"/>
      <c r="C3" s="114"/>
      <c r="D3" s="115"/>
      <c r="E3" s="115"/>
      <c r="F3" s="115"/>
      <c r="G3" s="115"/>
      <c r="H3" s="115"/>
      <c r="I3" s="115"/>
      <c r="J3" s="36"/>
      <c r="K3" s="36"/>
      <c r="L3" s="36"/>
    </row>
    <row r="4" spans="1:12" ht="30" customHeight="1">
      <c r="A4" s="114" t="s">
        <v>3</v>
      </c>
      <c r="B4" s="114"/>
      <c r="C4" s="114"/>
      <c r="D4" s="116" t="s">
        <v>81</v>
      </c>
      <c r="E4" s="116"/>
      <c r="F4" s="116"/>
      <c r="G4" s="116"/>
      <c r="H4" s="116"/>
      <c r="I4" s="116"/>
      <c r="J4" s="36"/>
      <c r="K4" s="36"/>
      <c r="L4" s="36"/>
    </row>
    <row r="5" spans="1:12" ht="15" customHeight="1">
      <c r="A5" s="104"/>
      <c r="B5" s="104"/>
      <c r="C5" s="104"/>
      <c r="D5" s="104"/>
      <c r="E5" s="104"/>
      <c r="F5" s="104"/>
      <c r="G5" s="104"/>
      <c r="H5" s="104"/>
      <c r="I5" s="104"/>
      <c r="J5" s="70">
        <v>0.9</v>
      </c>
      <c r="K5" s="71">
        <v>0.1</v>
      </c>
      <c r="L5" s="69" t="s">
        <v>82</v>
      </c>
    </row>
    <row r="6" spans="1:12" s="2" customFormat="1" ht="20.25" customHeight="1">
      <c r="A6" s="37" t="s">
        <v>4</v>
      </c>
      <c r="B6" s="37" t="s">
        <v>5</v>
      </c>
      <c r="C6" s="37" t="s">
        <v>6</v>
      </c>
      <c r="D6" s="37" t="s">
        <v>7</v>
      </c>
      <c r="E6" s="38" t="s">
        <v>8</v>
      </c>
      <c r="F6" s="37" t="s">
        <v>9</v>
      </c>
      <c r="G6" s="37" t="s">
        <v>10</v>
      </c>
      <c r="H6" s="37" t="s">
        <v>11</v>
      </c>
      <c r="I6" s="39" t="s">
        <v>12</v>
      </c>
      <c r="J6" s="70">
        <v>0.06</v>
      </c>
      <c r="K6" s="71">
        <v>0.06</v>
      </c>
      <c r="L6" s="69" t="s">
        <v>83</v>
      </c>
    </row>
    <row r="7" spans="1:12" s="2" customFormat="1" ht="45" customHeight="1">
      <c r="A7" s="40" t="s">
        <v>13</v>
      </c>
      <c r="B7" s="40" t="s">
        <v>14</v>
      </c>
      <c r="C7" s="41" t="s">
        <v>15</v>
      </c>
      <c r="D7" s="42" t="s">
        <v>16</v>
      </c>
      <c r="E7" s="43" t="s">
        <v>17</v>
      </c>
      <c r="F7" s="44" t="s">
        <v>74</v>
      </c>
      <c r="G7" s="44" t="s">
        <v>19</v>
      </c>
      <c r="H7" s="44" t="s">
        <v>71</v>
      </c>
      <c r="I7" s="45" t="s">
        <v>20</v>
      </c>
      <c r="J7" s="72" t="s">
        <v>72</v>
      </c>
      <c r="K7" s="72" t="s">
        <v>73</v>
      </c>
      <c r="L7" s="69" t="s">
        <v>76</v>
      </c>
    </row>
    <row r="8" spans="1:12" s="3" customFormat="1" ht="315.75" customHeight="1">
      <c r="A8" s="93">
        <v>5100</v>
      </c>
      <c r="B8" s="93">
        <v>150</v>
      </c>
      <c r="C8" s="75" t="s">
        <v>87</v>
      </c>
      <c r="D8" s="76">
        <f>((1*3.5*136)+(1*4.7*34)+(1*5*6)+(1*8*26))/1950</f>
        <v>0.4481025641025641</v>
      </c>
      <c r="E8" s="77">
        <f>(1*30*3.5*136)+(1*30*4.7*34)+(1*30*5*6)+(1*30*8*26)</f>
        <v>26214</v>
      </c>
      <c r="F8" s="92">
        <v>1</v>
      </c>
      <c r="G8" s="78"/>
      <c r="H8" s="78"/>
      <c r="I8" s="78"/>
      <c r="J8" s="65">
        <f>E8*$J$6</f>
        <v>1572.84</v>
      </c>
      <c r="K8" s="65">
        <f>E8*$K$6</f>
        <v>1572.84</v>
      </c>
      <c r="L8" s="55" t="s">
        <v>79</v>
      </c>
    </row>
    <row r="9" spans="1:12" s="3" customFormat="1" ht="205.5" customHeight="1">
      <c r="A9" s="93">
        <v>5100</v>
      </c>
      <c r="B9" s="93">
        <v>210</v>
      </c>
      <c r="C9" s="79" t="s">
        <v>88</v>
      </c>
      <c r="D9" s="74"/>
      <c r="E9" s="77">
        <f>E8*0.08</f>
        <v>2097.12</v>
      </c>
      <c r="F9" s="92">
        <v>1</v>
      </c>
      <c r="G9" s="78"/>
      <c r="H9" s="78"/>
      <c r="I9" s="78"/>
      <c r="J9" s="65">
        <f>E9*$J$6</f>
        <v>125.82719999999999</v>
      </c>
      <c r="K9" s="65">
        <f>E9*$K$6</f>
        <v>125.82719999999999</v>
      </c>
      <c r="L9" s="55"/>
    </row>
    <row r="10" spans="1:12" s="3" customFormat="1" ht="145.5" customHeight="1">
      <c r="A10" s="93">
        <v>5100</v>
      </c>
      <c r="B10" s="93">
        <v>220</v>
      </c>
      <c r="C10" s="75" t="s">
        <v>89</v>
      </c>
      <c r="D10" s="74"/>
      <c r="E10" s="77">
        <f>E8*0.062</f>
        <v>1625.268</v>
      </c>
      <c r="F10" s="92">
        <v>1</v>
      </c>
      <c r="G10" s="78"/>
      <c r="H10" s="78"/>
      <c r="I10" s="78"/>
      <c r="J10" s="65">
        <f>E10*$J$6</f>
        <v>97.51608</v>
      </c>
      <c r="K10" s="65">
        <f>E10*$K$6</f>
        <v>97.51608</v>
      </c>
      <c r="L10" s="55"/>
    </row>
    <row r="11" spans="1:12" s="3" customFormat="1" ht="151.5" customHeight="1">
      <c r="A11" s="93">
        <v>5100</v>
      </c>
      <c r="B11" s="93">
        <v>221</v>
      </c>
      <c r="C11" s="75" t="s">
        <v>90</v>
      </c>
      <c r="D11" s="74"/>
      <c r="E11" s="77">
        <f>E8*0.0145</f>
        <v>380.103</v>
      </c>
      <c r="F11" s="92">
        <v>1</v>
      </c>
      <c r="G11" s="78"/>
      <c r="H11" s="78"/>
      <c r="I11" s="78"/>
      <c r="J11" s="65">
        <f>E11*$J$6</f>
        <v>22.80618</v>
      </c>
      <c r="K11" s="65">
        <f>E11*$K$6</f>
        <v>22.80618</v>
      </c>
      <c r="L11" s="55"/>
    </row>
    <row r="12" spans="1:12" s="3" customFormat="1" ht="147.75" customHeight="1">
      <c r="A12" s="93">
        <v>5100</v>
      </c>
      <c r="B12" s="93">
        <v>240</v>
      </c>
      <c r="C12" s="75" t="s">
        <v>91</v>
      </c>
      <c r="D12" s="74"/>
      <c r="E12" s="77">
        <f>E8*0.0298</f>
        <v>781.1772</v>
      </c>
      <c r="F12" s="92">
        <v>1</v>
      </c>
      <c r="G12" s="78"/>
      <c r="H12" s="78"/>
      <c r="I12" s="78"/>
      <c r="J12" s="65">
        <f>E12*$J$6</f>
        <v>46.87063199999999</v>
      </c>
      <c r="K12" s="65">
        <f>E12*$K$6</f>
        <v>46.87063199999999</v>
      </c>
      <c r="L12" s="55"/>
    </row>
    <row r="13" spans="1:12" s="3" customFormat="1" ht="295.5" customHeight="1">
      <c r="A13" s="93">
        <v>5100</v>
      </c>
      <c r="B13" s="93">
        <v>150</v>
      </c>
      <c r="C13" s="75" t="s">
        <v>92</v>
      </c>
      <c r="D13" s="76">
        <f>((3*1*162)+(11*2.5*126)+(5*4*6)+(5*2.5*34)+(10*4*24)+(2*5*3)+(2*2*9))/1950</f>
        <v>2.8317948717948718</v>
      </c>
      <c r="E13" s="77">
        <f>(3*25*1*162)+(11*25*2.5*126)+(5*25*4*6)+(5*25*2.5*34)+(10*25*4*24)+(2*25*5*3)+(2*25*2*9)</f>
        <v>138050</v>
      </c>
      <c r="F13" s="92">
        <v>1</v>
      </c>
      <c r="G13" s="78"/>
      <c r="H13" s="78"/>
      <c r="I13" s="78"/>
      <c r="J13" s="65"/>
      <c r="K13" s="65"/>
      <c r="L13" s="56"/>
    </row>
    <row r="14" spans="1:12" s="3" customFormat="1" ht="27" customHeight="1">
      <c r="A14" s="93">
        <v>5100</v>
      </c>
      <c r="B14" s="93">
        <v>210</v>
      </c>
      <c r="C14" s="75" t="s">
        <v>93</v>
      </c>
      <c r="D14" s="74"/>
      <c r="E14" s="77">
        <f>E13*0.08</f>
        <v>11044</v>
      </c>
      <c r="F14" s="92">
        <v>1</v>
      </c>
      <c r="G14" s="78"/>
      <c r="H14" s="78"/>
      <c r="I14" s="78"/>
      <c r="J14" s="65"/>
      <c r="K14" s="65"/>
      <c r="L14" s="56"/>
    </row>
    <row r="15" spans="1:12" s="3" customFormat="1" ht="25.5">
      <c r="A15" s="93">
        <v>5100</v>
      </c>
      <c r="B15" s="93">
        <v>220</v>
      </c>
      <c r="C15" s="75" t="s">
        <v>94</v>
      </c>
      <c r="D15" s="74"/>
      <c r="E15" s="77">
        <f>E13*0.062</f>
        <v>8559.1</v>
      </c>
      <c r="F15" s="92">
        <v>1</v>
      </c>
      <c r="G15" s="78"/>
      <c r="H15" s="78"/>
      <c r="I15" s="78"/>
      <c r="J15" s="65"/>
      <c r="K15" s="65"/>
      <c r="L15" s="56"/>
    </row>
    <row r="16" spans="1:12" s="3" customFormat="1" ht="15">
      <c r="A16" s="93">
        <v>5100</v>
      </c>
      <c r="B16" s="93">
        <v>221</v>
      </c>
      <c r="C16" s="75" t="s">
        <v>95</v>
      </c>
      <c r="D16" s="74"/>
      <c r="E16" s="77">
        <f>E13*0.0145</f>
        <v>2001.7250000000001</v>
      </c>
      <c r="F16" s="92">
        <v>1</v>
      </c>
      <c r="G16" s="78"/>
      <c r="H16" s="78"/>
      <c r="I16" s="78"/>
      <c r="J16" s="65"/>
      <c r="K16" s="65"/>
      <c r="L16" s="56"/>
    </row>
    <row r="17" spans="1:12" s="3" customFormat="1" ht="25.5">
      <c r="A17" s="93">
        <v>5100</v>
      </c>
      <c r="B17" s="93">
        <v>240</v>
      </c>
      <c r="C17" s="75" t="s">
        <v>96</v>
      </c>
      <c r="D17" s="74"/>
      <c r="E17" s="77">
        <f>E13*0.0298</f>
        <v>4113.89</v>
      </c>
      <c r="F17" s="92">
        <v>1</v>
      </c>
      <c r="G17" s="78"/>
      <c r="H17" s="78"/>
      <c r="I17" s="78"/>
      <c r="J17" s="65"/>
      <c r="K17" s="65"/>
      <c r="L17" s="56"/>
    </row>
    <row r="18" spans="1:12" s="3" customFormat="1" ht="140.25">
      <c r="A18" s="93">
        <v>5100</v>
      </c>
      <c r="B18" s="93">
        <v>150</v>
      </c>
      <c r="C18" s="75" t="s">
        <v>97</v>
      </c>
      <c r="D18" s="76">
        <f>((3*2.5*160)+(3*5*24))/1950</f>
        <v>0.8</v>
      </c>
      <c r="E18" s="77">
        <f>(3*15*2.5*160)+(3*15*5*24)</f>
        <v>23400</v>
      </c>
      <c r="F18" s="92">
        <v>1</v>
      </c>
      <c r="G18" s="78"/>
      <c r="H18" s="78"/>
      <c r="I18" s="78"/>
      <c r="J18" s="65"/>
      <c r="K18" s="65"/>
      <c r="L18" s="56"/>
    </row>
    <row r="19" spans="1:12" s="3" customFormat="1" ht="24.75" customHeight="1">
      <c r="A19" s="93">
        <v>5100</v>
      </c>
      <c r="B19" s="93">
        <v>210</v>
      </c>
      <c r="C19" s="75" t="s">
        <v>98</v>
      </c>
      <c r="D19" s="74"/>
      <c r="E19" s="77">
        <f>E18*0.08</f>
        <v>1872</v>
      </c>
      <c r="F19" s="92">
        <v>1</v>
      </c>
      <c r="G19" s="78"/>
      <c r="H19" s="78"/>
      <c r="I19" s="78"/>
      <c r="J19" s="65"/>
      <c r="K19" s="65"/>
      <c r="L19" s="56"/>
    </row>
    <row r="20" spans="1:12" s="3" customFormat="1" ht="24" customHeight="1">
      <c r="A20" s="93">
        <v>5100</v>
      </c>
      <c r="B20" s="93">
        <v>220</v>
      </c>
      <c r="C20" s="75" t="s">
        <v>99</v>
      </c>
      <c r="D20" s="74"/>
      <c r="E20" s="77">
        <f>E18*0.062</f>
        <v>1450.8</v>
      </c>
      <c r="F20" s="92">
        <v>1</v>
      </c>
      <c r="G20" s="78"/>
      <c r="H20" s="78"/>
      <c r="I20" s="78"/>
      <c r="J20" s="65"/>
      <c r="K20" s="65"/>
      <c r="L20" s="56"/>
    </row>
    <row r="21" spans="1:12" s="3" customFormat="1" ht="21.75" customHeight="1">
      <c r="A21" s="93">
        <v>5100</v>
      </c>
      <c r="B21" s="93">
        <v>221</v>
      </c>
      <c r="C21" s="75" t="s">
        <v>100</v>
      </c>
      <c r="D21" s="74"/>
      <c r="E21" s="77">
        <f>E18*0.0145</f>
        <v>339.3</v>
      </c>
      <c r="F21" s="92">
        <v>1</v>
      </c>
      <c r="G21" s="78"/>
      <c r="H21" s="78"/>
      <c r="I21" s="78"/>
      <c r="J21" s="65"/>
      <c r="K21" s="65"/>
      <c r="L21" s="56"/>
    </row>
    <row r="22" spans="1:12" s="3" customFormat="1" ht="25.5" customHeight="1">
      <c r="A22" s="93">
        <v>5100</v>
      </c>
      <c r="B22" s="93">
        <v>240</v>
      </c>
      <c r="C22" s="75" t="s">
        <v>101</v>
      </c>
      <c r="D22" s="74"/>
      <c r="E22" s="77">
        <f>E18*0.0298</f>
        <v>697.32</v>
      </c>
      <c r="F22" s="92">
        <v>1</v>
      </c>
      <c r="G22" s="78"/>
      <c r="H22" s="78"/>
      <c r="I22" s="78"/>
      <c r="J22" s="65"/>
      <c r="K22" s="65"/>
      <c r="L22" s="56"/>
    </row>
    <row r="23" spans="1:12" s="3" customFormat="1" ht="127.5">
      <c r="A23" s="93">
        <v>5100</v>
      </c>
      <c r="B23" s="93">
        <v>150</v>
      </c>
      <c r="C23" s="75" t="s">
        <v>102</v>
      </c>
      <c r="D23" s="76">
        <f>((1*2*96)+(1*4*24))/1950</f>
        <v>0.1476923076923077</v>
      </c>
      <c r="E23" s="77">
        <f>(1*25*2*96)+(1*25*4*24)</f>
        <v>7200</v>
      </c>
      <c r="F23" s="92">
        <v>1</v>
      </c>
      <c r="G23" s="78"/>
      <c r="H23" s="78"/>
      <c r="I23" s="78"/>
      <c r="J23" s="65"/>
      <c r="K23" s="65"/>
      <c r="L23" s="56"/>
    </row>
    <row r="24" spans="1:12" s="3" customFormat="1" ht="22.5" customHeight="1">
      <c r="A24" s="93">
        <v>5100</v>
      </c>
      <c r="B24" s="93">
        <v>210</v>
      </c>
      <c r="C24" s="75" t="s">
        <v>103</v>
      </c>
      <c r="D24" s="74"/>
      <c r="E24" s="77">
        <f>E23*0.08</f>
        <v>576</v>
      </c>
      <c r="F24" s="92">
        <v>1</v>
      </c>
      <c r="G24" s="78"/>
      <c r="H24" s="78"/>
      <c r="I24" s="78"/>
      <c r="J24" s="65"/>
      <c r="K24" s="65"/>
      <c r="L24" s="56"/>
    </row>
    <row r="25" spans="1:12" s="3" customFormat="1" ht="22.5" customHeight="1">
      <c r="A25" s="93">
        <v>5100</v>
      </c>
      <c r="B25" s="93">
        <v>220</v>
      </c>
      <c r="C25" s="75" t="s">
        <v>104</v>
      </c>
      <c r="D25" s="74"/>
      <c r="E25" s="77">
        <f>E23*0.062</f>
        <v>446.4</v>
      </c>
      <c r="F25" s="92">
        <v>1</v>
      </c>
      <c r="G25" s="78"/>
      <c r="H25" s="78"/>
      <c r="I25" s="78"/>
      <c r="J25" s="65"/>
      <c r="K25" s="65"/>
      <c r="L25" s="56"/>
    </row>
    <row r="26" spans="1:12" s="3" customFormat="1" ht="21.75" customHeight="1">
      <c r="A26" s="93">
        <v>5100</v>
      </c>
      <c r="B26" s="93">
        <v>221</v>
      </c>
      <c r="C26" s="75" t="s">
        <v>105</v>
      </c>
      <c r="D26" s="74"/>
      <c r="E26" s="77">
        <f>E23*0.0145</f>
        <v>104.4</v>
      </c>
      <c r="F26" s="92">
        <v>1</v>
      </c>
      <c r="G26" s="78"/>
      <c r="H26" s="78"/>
      <c r="I26" s="78"/>
      <c r="J26" s="65"/>
      <c r="K26" s="65"/>
      <c r="L26" s="56"/>
    </row>
    <row r="27" spans="1:12" s="3" customFormat="1" ht="25.5">
      <c r="A27" s="93">
        <v>5100</v>
      </c>
      <c r="B27" s="93">
        <v>240</v>
      </c>
      <c r="C27" s="75" t="s">
        <v>106</v>
      </c>
      <c r="D27" s="74"/>
      <c r="E27" s="77">
        <f>E23*0.0298</f>
        <v>214.56</v>
      </c>
      <c r="F27" s="92">
        <v>1</v>
      </c>
      <c r="G27" s="78"/>
      <c r="H27" s="78"/>
      <c r="I27" s="78"/>
      <c r="J27" s="65"/>
      <c r="K27" s="65"/>
      <c r="L27" s="56"/>
    </row>
    <row r="28" spans="1:12" s="3" customFormat="1" ht="127.5">
      <c r="A28" s="93">
        <v>7900</v>
      </c>
      <c r="B28" s="93">
        <v>150</v>
      </c>
      <c r="C28" s="75" t="s">
        <v>107</v>
      </c>
      <c r="D28" s="76">
        <f>((1*3*160)+(2*5*24))/1950</f>
        <v>0.36923076923076925</v>
      </c>
      <c r="E28" s="77">
        <f>(1*12*3*160)+(2*12*5*24)</f>
        <v>8640</v>
      </c>
      <c r="F28" s="92">
        <v>1</v>
      </c>
      <c r="G28" s="78"/>
      <c r="H28" s="78"/>
      <c r="I28" s="78"/>
      <c r="J28" s="65"/>
      <c r="K28" s="65"/>
      <c r="L28" s="56"/>
    </row>
    <row r="29" spans="1:12" s="3" customFormat="1" ht="25.5" customHeight="1">
      <c r="A29" s="93">
        <v>7900</v>
      </c>
      <c r="B29" s="93">
        <v>210</v>
      </c>
      <c r="C29" s="75" t="s">
        <v>108</v>
      </c>
      <c r="D29" s="74"/>
      <c r="E29" s="77">
        <f>E28*0.08</f>
        <v>691.2</v>
      </c>
      <c r="F29" s="92">
        <v>1</v>
      </c>
      <c r="G29" s="78"/>
      <c r="H29" s="78"/>
      <c r="I29" s="78"/>
      <c r="J29" s="65"/>
      <c r="K29" s="65"/>
      <c r="L29" s="56"/>
    </row>
    <row r="30" spans="1:12" s="3" customFormat="1" ht="23.25" customHeight="1">
      <c r="A30" s="93">
        <v>7900</v>
      </c>
      <c r="B30" s="93">
        <v>220</v>
      </c>
      <c r="C30" s="75" t="s">
        <v>109</v>
      </c>
      <c r="D30" s="74"/>
      <c r="E30" s="77">
        <f>E28*0.062</f>
        <v>535.68</v>
      </c>
      <c r="F30" s="92">
        <v>1</v>
      </c>
      <c r="G30" s="78"/>
      <c r="H30" s="78"/>
      <c r="I30" s="78"/>
      <c r="J30" s="65"/>
      <c r="K30" s="65"/>
      <c r="L30" s="56"/>
    </row>
    <row r="31" spans="1:12" s="3" customFormat="1" ht="21" customHeight="1">
      <c r="A31" s="93">
        <v>7900</v>
      </c>
      <c r="B31" s="93">
        <v>221</v>
      </c>
      <c r="C31" s="75" t="s">
        <v>110</v>
      </c>
      <c r="D31" s="74"/>
      <c r="E31" s="77">
        <f>E28*0.0145</f>
        <v>125.28</v>
      </c>
      <c r="F31" s="92">
        <v>1</v>
      </c>
      <c r="G31" s="78"/>
      <c r="H31" s="78"/>
      <c r="I31" s="78"/>
      <c r="J31" s="65"/>
      <c r="K31" s="65"/>
      <c r="L31" s="56"/>
    </row>
    <row r="32" spans="1:12" s="3" customFormat="1" ht="30" customHeight="1">
      <c r="A32" s="93">
        <v>7900</v>
      </c>
      <c r="B32" s="93">
        <v>240</v>
      </c>
      <c r="C32" s="75" t="s">
        <v>111</v>
      </c>
      <c r="D32" s="74"/>
      <c r="E32" s="77">
        <f>E28*0.0298</f>
        <v>257.472</v>
      </c>
      <c r="F32" s="92">
        <v>1</v>
      </c>
      <c r="G32" s="78"/>
      <c r="H32" s="78"/>
      <c r="I32" s="78"/>
      <c r="J32" s="65"/>
      <c r="K32" s="65"/>
      <c r="L32" s="56"/>
    </row>
    <row r="33" spans="1:12" s="3" customFormat="1" ht="38.25">
      <c r="A33" s="93">
        <v>7900</v>
      </c>
      <c r="B33" s="93">
        <v>150</v>
      </c>
      <c r="C33" s="75" t="s">
        <v>112</v>
      </c>
      <c r="D33" s="76">
        <f>(1*4*6)/1950</f>
        <v>0.012307692307692308</v>
      </c>
      <c r="E33" s="77">
        <f>1*12*4*6</f>
        <v>288</v>
      </c>
      <c r="F33" s="92">
        <v>1</v>
      </c>
      <c r="G33" s="78"/>
      <c r="H33" s="78"/>
      <c r="I33" s="78"/>
      <c r="J33" s="65"/>
      <c r="K33" s="65"/>
      <c r="L33" s="56"/>
    </row>
    <row r="34" spans="1:12" s="3" customFormat="1" ht="25.5">
      <c r="A34" s="93">
        <v>7900</v>
      </c>
      <c r="B34" s="93">
        <v>210</v>
      </c>
      <c r="C34" s="75" t="s">
        <v>113</v>
      </c>
      <c r="D34" s="74"/>
      <c r="E34" s="77">
        <f>E33*0.08</f>
        <v>23.04</v>
      </c>
      <c r="F34" s="92">
        <v>1</v>
      </c>
      <c r="G34" s="78"/>
      <c r="H34" s="78"/>
      <c r="I34" s="78"/>
      <c r="J34" s="65"/>
      <c r="K34" s="65"/>
      <c r="L34" s="56"/>
    </row>
    <row r="35" spans="1:12" s="3" customFormat="1" ht="15">
      <c r="A35" s="93">
        <v>7900</v>
      </c>
      <c r="B35" s="93">
        <v>220</v>
      </c>
      <c r="C35" s="75" t="s">
        <v>114</v>
      </c>
      <c r="D35" s="74"/>
      <c r="E35" s="77">
        <f>E33*0.062</f>
        <v>17.856</v>
      </c>
      <c r="F35" s="92">
        <v>1</v>
      </c>
      <c r="G35" s="78"/>
      <c r="H35" s="78"/>
      <c r="I35" s="78"/>
      <c r="J35" s="65"/>
      <c r="K35" s="65"/>
      <c r="L35" s="56"/>
    </row>
    <row r="36" spans="1:12" s="3" customFormat="1" ht="25.5">
      <c r="A36" s="93">
        <v>7900</v>
      </c>
      <c r="B36" s="93">
        <v>221</v>
      </c>
      <c r="C36" s="75" t="s">
        <v>115</v>
      </c>
      <c r="D36" s="74"/>
      <c r="E36" s="77">
        <f>E33*0.0145</f>
        <v>4.176</v>
      </c>
      <c r="F36" s="92">
        <v>1</v>
      </c>
      <c r="G36" s="78"/>
      <c r="H36" s="78"/>
      <c r="I36" s="78"/>
      <c r="J36" s="65"/>
      <c r="K36" s="65"/>
      <c r="L36" s="56"/>
    </row>
    <row r="37" spans="1:12" s="3" customFormat="1" ht="40.5" customHeight="1">
      <c r="A37" s="93">
        <v>7900</v>
      </c>
      <c r="B37" s="93">
        <v>240</v>
      </c>
      <c r="C37" s="75" t="s">
        <v>116</v>
      </c>
      <c r="D37" s="74"/>
      <c r="E37" s="77">
        <f>E33*0.0298</f>
        <v>8.5824</v>
      </c>
      <c r="F37" s="92">
        <v>1</v>
      </c>
      <c r="G37" s="78"/>
      <c r="H37" s="78"/>
      <c r="I37" s="78"/>
      <c r="J37" s="65"/>
      <c r="K37" s="65"/>
      <c r="L37" s="56"/>
    </row>
    <row r="38" spans="1:12" s="3" customFormat="1" ht="102" customHeight="1">
      <c r="A38" s="93">
        <v>7900</v>
      </c>
      <c r="B38" s="93">
        <v>150</v>
      </c>
      <c r="C38" s="75" t="s">
        <v>117</v>
      </c>
      <c r="D38" s="80">
        <f>(1*5*6)/1950</f>
        <v>0.015384615384615385</v>
      </c>
      <c r="E38" s="77">
        <f>(1*10*5*6)</f>
        <v>300</v>
      </c>
      <c r="F38" s="92">
        <v>1</v>
      </c>
      <c r="G38" s="78"/>
      <c r="H38" s="78"/>
      <c r="I38" s="78"/>
      <c r="J38" s="65"/>
      <c r="K38" s="65"/>
      <c r="L38" s="56"/>
    </row>
    <row r="39" spans="1:12" s="3" customFormat="1" ht="24" customHeight="1">
      <c r="A39" s="93">
        <v>7900</v>
      </c>
      <c r="B39" s="93">
        <v>210</v>
      </c>
      <c r="C39" s="75" t="s">
        <v>118</v>
      </c>
      <c r="D39" s="74"/>
      <c r="E39" s="77">
        <f>E38*0.08</f>
        <v>24</v>
      </c>
      <c r="F39" s="92">
        <v>1</v>
      </c>
      <c r="G39" s="78"/>
      <c r="H39" s="78"/>
      <c r="I39" s="78"/>
      <c r="J39" s="65"/>
      <c r="K39" s="65"/>
      <c r="L39" s="56"/>
    </row>
    <row r="40" spans="1:12" s="3" customFormat="1" ht="19.5" customHeight="1">
      <c r="A40" s="93">
        <v>7900</v>
      </c>
      <c r="B40" s="93">
        <v>220</v>
      </c>
      <c r="C40" s="75" t="s">
        <v>119</v>
      </c>
      <c r="D40" s="74"/>
      <c r="E40" s="77">
        <f>E38*0.062</f>
        <v>18.6</v>
      </c>
      <c r="F40" s="92">
        <v>1</v>
      </c>
      <c r="G40" s="78"/>
      <c r="H40" s="78"/>
      <c r="I40" s="78"/>
      <c r="J40" s="65"/>
      <c r="K40" s="65"/>
      <c r="L40" s="56"/>
    </row>
    <row r="41" spans="1:12" s="3" customFormat="1" ht="22.5" customHeight="1">
      <c r="A41" s="93">
        <v>7900</v>
      </c>
      <c r="B41" s="93">
        <v>221</v>
      </c>
      <c r="C41" s="75" t="s">
        <v>120</v>
      </c>
      <c r="D41" s="74"/>
      <c r="E41" s="77">
        <f>E38*0.0145</f>
        <v>4.3500000000000005</v>
      </c>
      <c r="F41" s="92">
        <v>1</v>
      </c>
      <c r="G41" s="78"/>
      <c r="H41" s="78"/>
      <c r="I41" s="78"/>
      <c r="J41" s="65"/>
      <c r="K41" s="65"/>
      <c r="L41" s="56"/>
    </row>
    <row r="42" spans="1:12" s="3" customFormat="1" ht="25.5">
      <c r="A42" s="93">
        <v>7900</v>
      </c>
      <c r="B42" s="93">
        <v>240</v>
      </c>
      <c r="C42" s="75" t="s">
        <v>121</v>
      </c>
      <c r="D42" s="74"/>
      <c r="E42" s="77">
        <f>E38*0.0298</f>
        <v>8.94</v>
      </c>
      <c r="F42" s="92">
        <v>1</v>
      </c>
      <c r="G42" s="78"/>
      <c r="H42" s="78"/>
      <c r="I42" s="78"/>
      <c r="J42" s="65"/>
      <c r="K42" s="65"/>
      <c r="L42" s="56"/>
    </row>
    <row r="43" spans="1:12" s="3" customFormat="1" ht="202.5" customHeight="1">
      <c r="A43" s="93">
        <v>7300</v>
      </c>
      <c r="B43" s="93">
        <v>150</v>
      </c>
      <c r="C43" s="75" t="s">
        <v>122</v>
      </c>
      <c r="D43" s="76">
        <f>(1*1*160)/1950</f>
        <v>0.08205128205128205</v>
      </c>
      <c r="E43" s="77">
        <f>(1*10*1*160)</f>
        <v>1600</v>
      </c>
      <c r="F43" s="92">
        <v>1</v>
      </c>
      <c r="G43" s="78"/>
      <c r="H43" s="78"/>
      <c r="I43" s="78"/>
      <c r="J43" s="65">
        <f>E43*$J$5</f>
        <v>1440</v>
      </c>
      <c r="K43" s="65">
        <f>E43*$K$5</f>
        <v>160</v>
      </c>
      <c r="L43" s="55" t="s">
        <v>84</v>
      </c>
    </row>
    <row r="44" spans="1:12" s="3" customFormat="1" ht="123" customHeight="1">
      <c r="A44" s="93">
        <v>7300</v>
      </c>
      <c r="B44" s="93">
        <v>210</v>
      </c>
      <c r="C44" s="75" t="s">
        <v>123</v>
      </c>
      <c r="D44" s="74"/>
      <c r="E44" s="77">
        <f>E43*0.08</f>
        <v>128</v>
      </c>
      <c r="F44" s="92">
        <v>1</v>
      </c>
      <c r="G44" s="78"/>
      <c r="H44" s="78"/>
      <c r="I44" s="78"/>
      <c r="J44" s="65">
        <f>E44*$J$5</f>
        <v>115.2</v>
      </c>
      <c r="K44" s="65">
        <f>E44*$K$5</f>
        <v>12.8</v>
      </c>
      <c r="L44" s="56"/>
    </row>
    <row r="45" spans="1:12" s="3" customFormat="1" ht="120.75" customHeight="1">
      <c r="A45" s="93">
        <v>7300</v>
      </c>
      <c r="B45" s="93">
        <v>220</v>
      </c>
      <c r="C45" s="75" t="s">
        <v>124</v>
      </c>
      <c r="D45" s="74"/>
      <c r="E45" s="77">
        <f>E43*0.062</f>
        <v>99.2</v>
      </c>
      <c r="F45" s="92">
        <v>1</v>
      </c>
      <c r="G45" s="78"/>
      <c r="H45" s="78"/>
      <c r="I45" s="78"/>
      <c r="J45" s="65">
        <f>E45*$J$5</f>
        <v>89.28</v>
      </c>
      <c r="K45" s="65">
        <f>E45*$K$5</f>
        <v>9.920000000000002</v>
      </c>
      <c r="L45" s="56"/>
    </row>
    <row r="46" spans="1:12" s="3" customFormat="1" ht="126" customHeight="1">
      <c r="A46" s="93">
        <v>7300</v>
      </c>
      <c r="B46" s="93">
        <v>221</v>
      </c>
      <c r="C46" s="75" t="s">
        <v>125</v>
      </c>
      <c r="D46" s="74"/>
      <c r="E46" s="77">
        <f>E43*0.0145</f>
        <v>23.200000000000003</v>
      </c>
      <c r="F46" s="92">
        <v>1</v>
      </c>
      <c r="G46" s="78"/>
      <c r="H46" s="78"/>
      <c r="I46" s="78"/>
      <c r="J46" s="65">
        <f>E46*$J$5</f>
        <v>20.880000000000003</v>
      </c>
      <c r="K46" s="65">
        <f>E46*$K$5</f>
        <v>2.3200000000000003</v>
      </c>
      <c r="L46" s="56"/>
    </row>
    <row r="47" spans="1:12" s="3" customFormat="1" ht="119.25" customHeight="1">
      <c r="A47" s="93">
        <v>7300</v>
      </c>
      <c r="B47" s="93">
        <v>240</v>
      </c>
      <c r="C47" s="75" t="s">
        <v>126</v>
      </c>
      <c r="D47" s="74"/>
      <c r="E47" s="77">
        <f>E43*0.0298</f>
        <v>47.68</v>
      </c>
      <c r="F47" s="92">
        <v>1</v>
      </c>
      <c r="G47" s="78"/>
      <c r="H47" s="78"/>
      <c r="I47" s="78"/>
      <c r="J47" s="65">
        <f>E47*$J$5</f>
        <v>42.912</v>
      </c>
      <c r="K47" s="65">
        <f>E47*$K$5</f>
        <v>4.768</v>
      </c>
      <c r="L47" s="56"/>
    </row>
    <row r="48" spans="1:12" s="3" customFormat="1" ht="165" customHeight="1">
      <c r="A48" s="93">
        <v>5100</v>
      </c>
      <c r="B48" s="93">
        <v>310</v>
      </c>
      <c r="C48" s="79" t="s">
        <v>127</v>
      </c>
      <c r="D48" s="74"/>
      <c r="E48" s="77">
        <f>5*125*20</f>
        <v>12500</v>
      </c>
      <c r="F48" s="92">
        <v>1</v>
      </c>
      <c r="G48" s="78"/>
      <c r="H48" s="78"/>
      <c r="I48" s="78"/>
      <c r="J48" s="65"/>
      <c r="K48" s="65"/>
      <c r="L48" s="56"/>
    </row>
    <row r="49" spans="1:12" s="3" customFormat="1" ht="165.75">
      <c r="A49" s="93">
        <v>6400</v>
      </c>
      <c r="B49" s="93">
        <v>331</v>
      </c>
      <c r="C49" s="75" t="s">
        <v>128</v>
      </c>
      <c r="D49" s="74"/>
      <c r="E49" s="77">
        <f>(2*120*2)+(2*36*2)+(2*250)+(2*400)+(2*48)</f>
        <v>2020</v>
      </c>
      <c r="F49" s="92">
        <v>1</v>
      </c>
      <c r="G49" s="78"/>
      <c r="H49" s="78"/>
      <c r="I49" s="78"/>
      <c r="J49" s="65"/>
      <c r="K49" s="65"/>
      <c r="L49" s="56"/>
    </row>
    <row r="50" spans="1:12" s="3" customFormat="1" ht="102">
      <c r="A50" s="93">
        <v>7800</v>
      </c>
      <c r="B50" s="93">
        <v>332</v>
      </c>
      <c r="C50" s="75" t="s">
        <v>129</v>
      </c>
      <c r="D50" s="74"/>
      <c r="E50" s="77">
        <f>(1*160*3)+(1*200*3)</f>
        <v>1080</v>
      </c>
      <c r="F50" s="92">
        <v>1</v>
      </c>
      <c r="G50" s="78"/>
      <c r="H50" s="78"/>
      <c r="I50" s="78"/>
      <c r="J50" s="65"/>
      <c r="K50" s="65"/>
      <c r="L50" s="56"/>
    </row>
    <row r="51" spans="1:12" s="3" customFormat="1" ht="280.5">
      <c r="A51" s="93">
        <v>7800</v>
      </c>
      <c r="B51" s="93">
        <v>332</v>
      </c>
      <c r="C51" s="75" t="s">
        <v>130</v>
      </c>
      <c r="D51" s="74"/>
      <c r="E51" s="77">
        <f>(4*160*1)+(10*170)+(3*160*4)+(10*94*4)</f>
        <v>8020</v>
      </c>
      <c r="F51" s="92">
        <v>1</v>
      </c>
      <c r="G51" s="78"/>
      <c r="H51" s="78"/>
      <c r="I51" s="78"/>
      <c r="J51" s="65"/>
      <c r="K51" s="65"/>
      <c r="L51" s="56"/>
    </row>
    <row r="52" spans="1:12" s="3" customFormat="1" ht="114.75">
      <c r="A52" s="93">
        <v>5100</v>
      </c>
      <c r="B52" s="93">
        <v>510</v>
      </c>
      <c r="C52" s="75" t="s">
        <v>131</v>
      </c>
      <c r="D52" s="74"/>
      <c r="E52" s="77">
        <f>26.2*264</f>
        <v>6916.8</v>
      </c>
      <c r="F52" s="92">
        <v>1</v>
      </c>
      <c r="G52" s="78"/>
      <c r="H52" s="78"/>
      <c r="I52" s="78"/>
      <c r="J52" s="65"/>
      <c r="K52" s="65"/>
      <c r="L52" s="56"/>
    </row>
    <row r="53" spans="1:12" s="3" customFormat="1" ht="127.5">
      <c r="A53" s="93">
        <v>5100</v>
      </c>
      <c r="B53" s="93">
        <v>520</v>
      </c>
      <c r="C53" s="75" t="s">
        <v>132</v>
      </c>
      <c r="D53" s="74"/>
      <c r="E53" s="77">
        <f>(1*15*264)+(2*10*264)</f>
        <v>9240</v>
      </c>
      <c r="F53" s="92">
        <v>1</v>
      </c>
      <c r="G53" s="78"/>
      <c r="H53" s="78"/>
      <c r="I53" s="78"/>
      <c r="J53" s="65"/>
      <c r="K53" s="65"/>
      <c r="L53" s="56"/>
    </row>
    <row r="54" spans="1:12" s="3" customFormat="1" ht="408.75" customHeight="1">
      <c r="A54" s="94">
        <v>7710</v>
      </c>
      <c r="B54" s="94">
        <v>310</v>
      </c>
      <c r="C54" s="82" t="s">
        <v>135</v>
      </c>
      <c r="D54" s="81"/>
      <c r="E54" s="83">
        <v>13000</v>
      </c>
      <c r="F54" s="92">
        <v>1</v>
      </c>
      <c r="G54" s="85"/>
      <c r="H54" s="84"/>
      <c r="I54" s="84"/>
      <c r="J54" s="66"/>
      <c r="K54" s="66">
        <v>13000</v>
      </c>
      <c r="L54" s="73">
        <f>K54/E57</f>
        <v>0.042432385404662355</v>
      </c>
    </row>
    <row r="55" spans="1:12" s="3" customFormat="1" ht="95.25" customHeight="1">
      <c r="A55" s="95"/>
      <c r="B55" s="95"/>
      <c r="C55" s="87" t="s">
        <v>86</v>
      </c>
      <c r="D55" s="86"/>
      <c r="E55" s="88"/>
      <c r="F55" s="92">
        <v>1</v>
      </c>
      <c r="G55" s="90"/>
      <c r="H55" s="89"/>
      <c r="I55" s="89"/>
      <c r="J55" s="68"/>
      <c r="K55" s="67"/>
      <c r="L55" s="55"/>
    </row>
    <row r="56" spans="1:12" s="3" customFormat="1" ht="127.5">
      <c r="A56" s="93">
        <v>7200</v>
      </c>
      <c r="B56" s="93">
        <v>792</v>
      </c>
      <c r="C56" s="75" t="s">
        <v>133</v>
      </c>
      <c r="D56" s="74"/>
      <c r="E56" s="77">
        <f>(SUM(E8:E54)-(E48))*0.0337</f>
        <v>9580.54670052</v>
      </c>
      <c r="F56" s="92">
        <v>1</v>
      </c>
      <c r="G56" s="78"/>
      <c r="H56" s="78"/>
      <c r="I56" s="78"/>
      <c r="J56" s="65">
        <f>E56</f>
        <v>9580.54670052</v>
      </c>
      <c r="K56" s="65"/>
      <c r="L56" s="56"/>
    </row>
    <row r="57" spans="1:11" ht="23.25" customHeight="1">
      <c r="A57" s="105" t="s">
        <v>21</v>
      </c>
      <c r="B57" s="106"/>
      <c r="C57" s="106"/>
      <c r="D57" s="107"/>
      <c r="E57" s="46">
        <f>SUM(E8:E56)</f>
        <v>306369.76630052</v>
      </c>
      <c r="F57" s="108"/>
      <c r="G57" s="108"/>
      <c r="H57" s="108"/>
      <c r="I57" s="108"/>
      <c r="J57" s="63">
        <f>SUM(J8:J56)</f>
        <v>13154.67879252</v>
      </c>
      <c r="K57" s="63">
        <f>SUM(K8:K56)</f>
        <v>15055.668092</v>
      </c>
    </row>
    <row r="58" spans="1:11" ht="17.25" customHeight="1">
      <c r="A58" s="47"/>
      <c r="B58" s="47"/>
      <c r="C58" s="47"/>
      <c r="D58" s="48" t="s">
        <v>85</v>
      </c>
      <c r="E58" s="47" t="b">
        <f>E57=306370</f>
        <v>0</v>
      </c>
      <c r="F58" s="47"/>
      <c r="G58" s="47"/>
      <c r="H58" s="47"/>
      <c r="I58" s="47"/>
      <c r="J58" s="64">
        <f>J57/E57</f>
        <v>0.04293726156913439</v>
      </c>
      <c r="K58" s="64">
        <f>K57/E57</f>
        <v>0.049142147000340114</v>
      </c>
    </row>
    <row r="59" spans="1:9" ht="12.75" customHeight="1">
      <c r="A59" s="49"/>
      <c r="B59" s="49"/>
      <c r="C59" s="49"/>
      <c r="D59" s="50" t="s">
        <v>75</v>
      </c>
      <c r="E59" s="51">
        <f>E57-306370</f>
        <v>-0.2336994800134562</v>
      </c>
      <c r="F59" s="49"/>
      <c r="G59" s="49"/>
      <c r="H59" s="49"/>
      <c r="I59" s="49"/>
    </row>
    <row r="60" spans="1:9" ht="12.75" customHeight="1">
      <c r="A60" s="49"/>
      <c r="B60" s="49"/>
      <c r="C60" s="49"/>
      <c r="D60" s="91" t="s">
        <v>134</v>
      </c>
      <c r="E60" s="51" t="b">
        <f>J57&lt;(306370*0.05)</f>
        <v>1</v>
      </c>
      <c r="F60" s="50" t="s">
        <v>78</v>
      </c>
      <c r="G60" s="51">
        <f>(306370*0.05)-J$57</f>
        <v>2163.8212074799994</v>
      </c>
      <c r="H60" s="49"/>
      <c r="I60" s="49"/>
    </row>
    <row r="61" spans="1:9" ht="12.75" customHeight="1">
      <c r="A61" s="49"/>
      <c r="B61" s="49"/>
      <c r="C61" s="49"/>
      <c r="D61" s="50" t="s">
        <v>77</v>
      </c>
      <c r="E61" s="51" t="b">
        <f>K57&lt;(306370*0.05)</f>
        <v>1</v>
      </c>
      <c r="F61" s="50" t="s">
        <v>78</v>
      </c>
      <c r="G61" s="51">
        <f>(306370*0.05)-K$57</f>
        <v>262.8319080000001</v>
      </c>
      <c r="H61" s="49"/>
      <c r="I61" s="49"/>
    </row>
    <row r="62" spans="1:14" ht="30" customHeight="1">
      <c r="A62" s="109" t="s">
        <v>22</v>
      </c>
      <c r="B62" s="109"/>
      <c r="C62" s="109"/>
      <c r="D62" s="109"/>
      <c r="E62" s="109"/>
      <c r="F62" s="109"/>
      <c r="G62" s="109"/>
      <c r="H62" s="109"/>
      <c r="I62" s="109"/>
      <c r="J62" s="57"/>
      <c r="K62" s="57"/>
      <c r="L62" s="57"/>
      <c r="M62" s="32"/>
      <c r="N62" s="32"/>
    </row>
    <row r="63" spans="1:14" ht="30" customHeight="1">
      <c r="A63" s="98" t="s">
        <v>23</v>
      </c>
      <c r="B63" s="98"/>
      <c r="C63" s="98"/>
      <c r="D63" s="98"/>
      <c r="E63" s="98"/>
      <c r="F63" s="98"/>
      <c r="G63" s="98"/>
      <c r="H63" s="98"/>
      <c r="I63" s="98"/>
      <c r="J63" s="58"/>
      <c r="K63" s="58"/>
      <c r="L63" s="58"/>
      <c r="M63" s="33"/>
      <c r="N63" s="33"/>
    </row>
    <row r="64" spans="1:14" ht="30" customHeight="1">
      <c r="A64" s="101" t="s">
        <v>24</v>
      </c>
      <c r="B64" s="101"/>
      <c r="C64" s="100"/>
      <c r="D64" s="100"/>
      <c r="E64" s="100"/>
      <c r="F64" s="100"/>
      <c r="G64" s="100"/>
      <c r="H64" s="100"/>
      <c r="I64" s="100"/>
      <c r="J64" s="59"/>
      <c r="K64" s="59"/>
      <c r="L64" s="59"/>
      <c r="M64" s="34"/>
      <c r="N64" s="34"/>
    </row>
    <row r="65" spans="1:14" ht="30" customHeight="1">
      <c r="A65" s="101" t="s">
        <v>25</v>
      </c>
      <c r="B65" s="101"/>
      <c r="C65" s="97"/>
      <c r="D65" s="97"/>
      <c r="E65" s="97"/>
      <c r="F65" s="97"/>
      <c r="G65" s="97"/>
      <c r="H65" s="97"/>
      <c r="I65" s="97"/>
      <c r="J65" s="59"/>
      <c r="K65" s="59"/>
      <c r="L65" s="59"/>
      <c r="M65" s="34"/>
      <c r="N65" s="34"/>
    </row>
    <row r="66" spans="1:14" ht="30" customHeight="1">
      <c r="A66" s="101" t="s">
        <v>26</v>
      </c>
      <c r="B66" s="101"/>
      <c r="C66" s="97"/>
      <c r="D66" s="97"/>
      <c r="E66" s="97"/>
      <c r="F66" s="97"/>
      <c r="G66" s="97"/>
      <c r="H66" s="97"/>
      <c r="I66" s="97"/>
      <c r="J66" s="59"/>
      <c r="K66" s="59"/>
      <c r="L66" s="59"/>
      <c r="M66" s="34"/>
      <c r="N66" s="34"/>
    </row>
    <row r="67" spans="1:14" ht="30" customHeight="1">
      <c r="A67" s="101" t="s">
        <v>27</v>
      </c>
      <c r="B67" s="101"/>
      <c r="C67" s="97"/>
      <c r="D67" s="97"/>
      <c r="E67" s="97"/>
      <c r="F67" s="97"/>
      <c r="G67" s="97"/>
      <c r="H67" s="97"/>
      <c r="I67" s="97"/>
      <c r="J67" s="59"/>
      <c r="K67" s="59"/>
      <c r="L67" s="59"/>
      <c r="M67" s="34"/>
      <c r="N67" s="34"/>
    </row>
    <row r="68" spans="1:14" ht="30" customHeight="1">
      <c r="A68" s="99" t="s">
        <v>28</v>
      </c>
      <c r="B68" s="99"/>
      <c r="C68" s="99"/>
      <c r="D68" s="99"/>
      <c r="E68" s="99"/>
      <c r="F68" s="99"/>
      <c r="G68" s="99"/>
      <c r="H68" s="99"/>
      <c r="I68" s="99"/>
      <c r="J68" s="60"/>
      <c r="K68" s="60"/>
      <c r="L68" s="60"/>
      <c r="M68" s="35"/>
      <c r="N68" s="35"/>
    </row>
    <row r="69" spans="1:14" ht="30" customHeight="1">
      <c r="A69" s="98" t="s">
        <v>29</v>
      </c>
      <c r="B69" s="98"/>
      <c r="C69" s="98"/>
      <c r="D69" s="98"/>
      <c r="E69" s="98"/>
      <c r="F69" s="98"/>
      <c r="G69" s="98"/>
      <c r="H69" s="98"/>
      <c r="I69" s="98"/>
      <c r="J69" s="58"/>
      <c r="K69" s="58"/>
      <c r="L69" s="58"/>
      <c r="M69" s="33"/>
      <c r="N69" s="33"/>
    </row>
    <row r="70" spans="1:14" ht="30" customHeight="1">
      <c r="A70" s="101" t="s">
        <v>24</v>
      </c>
      <c r="B70" s="101"/>
      <c r="C70" s="100"/>
      <c r="D70" s="100"/>
      <c r="E70" s="100"/>
      <c r="F70" s="100"/>
      <c r="G70" s="100"/>
      <c r="H70" s="100"/>
      <c r="I70" s="100"/>
      <c r="J70" s="59"/>
      <c r="K70" s="59"/>
      <c r="L70" s="59"/>
      <c r="M70" s="34"/>
      <c r="N70" s="34"/>
    </row>
    <row r="71" spans="1:14" ht="30" customHeight="1">
      <c r="A71" s="101" t="s">
        <v>25</v>
      </c>
      <c r="B71" s="101"/>
      <c r="C71" s="97"/>
      <c r="D71" s="97"/>
      <c r="E71" s="97"/>
      <c r="F71" s="97"/>
      <c r="G71" s="97"/>
      <c r="H71" s="97"/>
      <c r="I71" s="97"/>
      <c r="J71" s="59"/>
      <c r="K71" s="59"/>
      <c r="L71" s="59"/>
      <c r="M71" s="34"/>
      <c r="N71" s="34"/>
    </row>
    <row r="72" spans="1:14" ht="30" customHeight="1">
      <c r="A72" s="101" t="s">
        <v>26</v>
      </c>
      <c r="B72" s="101"/>
      <c r="C72" s="97"/>
      <c r="D72" s="97"/>
      <c r="E72" s="97"/>
      <c r="F72" s="97"/>
      <c r="G72" s="97"/>
      <c r="H72" s="97"/>
      <c r="I72" s="97"/>
      <c r="J72" s="59"/>
      <c r="K72" s="59"/>
      <c r="L72" s="59"/>
      <c r="M72" s="34"/>
      <c r="N72" s="34"/>
    </row>
    <row r="73" spans="1:14" ht="30" customHeight="1">
      <c r="A73" s="103" t="s">
        <v>27</v>
      </c>
      <c r="B73" s="103"/>
      <c r="C73" s="97"/>
      <c r="D73" s="97"/>
      <c r="E73" s="97"/>
      <c r="F73" s="97"/>
      <c r="G73" s="97"/>
      <c r="H73" s="97"/>
      <c r="I73" s="97"/>
      <c r="J73" s="59"/>
      <c r="K73" s="59"/>
      <c r="L73" s="59"/>
      <c r="M73" s="34"/>
      <c r="N73" s="34"/>
    </row>
    <row r="74" spans="1:14" ht="30" customHeight="1">
      <c r="A74" s="102" t="s">
        <v>30</v>
      </c>
      <c r="B74" s="102"/>
      <c r="C74" s="102"/>
      <c r="D74" s="102"/>
      <c r="E74" s="102"/>
      <c r="F74" s="102"/>
      <c r="G74" s="102"/>
      <c r="H74" s="102"/>
      <c r="I74" s="102"/>
      <c r="J74" s="61"/>
      <c r="K74" s="61"/>
      <c r="L74" s="61"/>
      <c r="M74" s="30"/>
      <c r="N74" s="30"/>
    </row>
    <row r="75" spans="1:14" ht="30" customHeight="1">
      <c r="A75" s="96" t="s">
        <v>70</v>
      </c>
      <c r="B75" s="96"/>
      <c r="C75" s="96"/>
      <c r="D75" s="96"/>
      <c r="E75" s="96"/>
      <c r="F75" s="96"/>
      <c r="G75" s="96"/>
      <c r="H75" s="96"/>
      <c r="I75" s="96"/>
      <c r="J75" s="62"/>
      <c r="K75" s="62"/>
      <c r="L75" s="62"/>
      <c r="M75" s="31"/>
      <c r="N75" s="31"/>
    </row>
  </sheetData>
  <sheetProtection/>
  <autoFilter ref="A6:N75"/>
  <mergeCells count="32">
    <mergeCell ref="A1:I1"/>
    <mergeCell ref="A2:C2"/>
    <mergeCell ref="D2:I2"/>
    <mergeCell ref="A3:C3"/>
    <mergeCell ref="D3:I3"/>
    <mergeCell ref="A4:C4"/>
    <mergeCell ref="D4:I4"/>
    <mergeCell ref="A63:I63"/>
    <mergeCell ref="C64:I64"/>
    <mergeCell ref="C65:I65"/>
    <mergeCell ref="A5:I5"/>
    <mergeCell ref="A57:D57"/>
    <mergeCell ref="F57:I57"/>
    <mergeCell ref="A62:I62"/>
    <mergeCell ref="A64:B64"/>
    <mergeCell ref="A65:B65"/>
    <mergeCell ref="A67:B67"/>
    <mergeCell ref="A70:B70"/>
    <mergeCell ref="A74:I74"/>
    <mergeCell ref="A72:B72"/>
    <mergeCell ref="A73:B73"/>
    <mergeCell ref="A66:B66"/>
    <mergeCell ref="A75:I75"/>
    <mergeCell ref="C66:I66"/>
    <mergeCell ref="C67:I67"/>
    <mergeCell ref="A69:I69"/>
    <mergeCell ref="A68:I68"/>
    <mergeCell ref="C70:I70"/>
    <mergeCell ref="C71:I71"/>
    <mergeCell ref="A71:B71"/>
    <mergeCell ref="C72:I72"/>
    <mergeCell ref="C73:I73"/>
  </mergeCells>
  <printOptions horizontalCentered="1"/>
  <pageMargins left="0.25" right="0.25" top="0.54" bottom="0.5" header="0.3" footer="0.3"/>
  <pageSetup horizontalDpi="600" verticalDpi="600" orientation="landscape" paperSize="5" scale="89" r:id="rId1"/>
  <headerFooter>
    <oddFooter>&amp;L&amp;F&amp;R&amp;P of &amp;N</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S34"/>
  <sheetViews>
    <sheetView view="pageBreakPreview" zoomScale="60" zoomScalePageLayoutView="0" workbookViewId="0" topLeftCell="A4">
      <selection activeCell="A15" sqref="A15"/>
    </sheetView>
  </sheetViews>
  <sheetFormatPr defaultColWidth="9.140625" defaultRowHeight="15"/>
  <sheetData>
    <row r="1" spans="1:14" s="3" customFormat="1" ht="19.5" customHeight="1">
      <c r="A1" s="129" t="s">
        <v>31</v>
      </c>
      <c r="B1" s="129"/>
      <c r="C1" s="129"/>
      <c r="D1" s="129"/>
      <c r="E1" s="129"/>
      <c r="F1" s="129"/>
      <c r="G1" s="129"/>
      <c r="H1" s="129"/>
      <c r="I1" s="129"/>
      <c r="J1" s="129"/>
      <c r="K1" s="129"/>
      <c r="L1" s="129"/>
      <c r="M1" s="129"/>
      <c r="N1" s="129"/>
    </row>
    <row r="2" spans="1:14" ht="15">
      <c r="A2" s="125" t="s">
        <v>32</v>
      </c>
      <c r="B2" s="126"/>
      <c r="C2" s="126"/>
      <c r="D2" s="126"/>
      <c r="E2" s="126"/>
      <c r="F2" s="126"/>
      <c r="G2" s="126"/>
      <c r="H2" s="126"/>
      <c r="I2" s="126"/>
      <c r="J2" s="126"/>
      <c r="K2" s="126"/>
      <c r="L2" s="126"/>
      <c r="M2" s="126"/>
      <c r="N2" s="126"/>
    </row>
    <row r="3" spans="1:14" ht="15">
      <c r="A3" s="125" t="s">
        <v>33</v>
      </c>
      <c r="B3" s="126"/>
      <c r="C3" s="126"/>
      <c r="D3" s="126"/>
      <c r="E3" s="126"/>
      <c r="F3" s="126"/>
      <c r="G3" s="126"/>
      <c r="H3" s="126"/>
      <c r="I3" s="126"/>
      <c r="J3" s="126"/>
      <c r="K3" s="126"/>
      <c r="L3" s="126"/>
      <c r="M3" s="126"/>
      <c r="N3" s="126"/>
    </row>
    <row r="4" spans="1:14" ht="15">
      <c r="A4" s="125" t="s">
        <v>34</v>
      </c>
      <c r="B4" s="126"/>
      <c r="C4" s="126"/>
      <c r="D4" s="126"/>
      <c r="E4" s="126"/>
      <c r="F4" s="126"/>
      <c r="G4" s="126"/>
      <c r="H4" s="126"/>
      <c r="I4" s="126"/>
      <c r="J4" s="126"/>
      <c r="K4" s="126"/>
      <c r="L4" s="126"/>
      <c r="M4" s="126"/>
      <c r="N4" s="126"/>
    </row>
    <row r="5" spans="1:14" ht="15">
      <c r="A5" s="127" t="s">
        <v>35</v>
      </c>
      <c r="B5" s="128"/>
      <c r="C5" s="128"/>
      <c r="D5" s="128"/>
      <c r="E5" s="128"/>
      <c r="F5" s="128"/>
      <c r="G5" s="128"/>
      <c r="H5" s="128"/>
      <c r="I5" s="128"/>
      <c r="J5" s="128"/>
      <c r="K5" s="128"/>
      <c r="L5" s="128"/>
      <c r="M5" s="128"/>
      <c r="N5" s="128"/>
    </row>
    <row r="6" spans="1:14" ht="33.75" customHeight="1">
      <c r="A6" s="119" t="s">
        <v>36</v>
      </c>
      <c r="B6" s="120"/>
      <c r="C6" s="120"/>
      <c r="D6" s="120"/>
      <c r="E6" s="120"/>
      <c r="F6" s="120"/>
      <c r="G6" s="120"/>
      <c r="H6" s="120"/>
      <c r="I6" s="120"/>
      <c r="J6" s="120"/>
      <c r="K6" s="120"/>
      <c r="L6" s="120"/>
      <c r="M6" s="120"/>
      <c r="N6" s="120"/>
    </row>
    <row r="7" spans="1:19" s="6" customFormat="1" ht="63.75" customHeight="1">
      <c r="A7" s="119" t="s">
        <v>37</v>
      </c>
      <c r="B7" s="120"/>
      <c r="C7" s="120"/>
      <c r="D7" s="120"/>
      <c r="E7" s="120"/>
      <c r="F7" s="120"/>
      <c r="G7" s="120"/>
      <c r="H7" s="120"/>
      <c r="I7" s="120"/>
      <c r="J7" s="120"/>
      <c r="K7" s="120"/>
      <c r="L7" s="120"/>
      <c r="M7" s="120"/>
      <c r="N7" s="120"/>
      <c r="O7" s="5"/>
      <c r="P7" s="5"/>
      <c r="Q7" s="5"/>
      <c r="R7" s="5"/>
      <c r="S7" s="5"/>
    </row>
    <row r="8" spans="1:19" s="6" customFormat="1" ht="255.75" customHeight="1">
      <c r="A8" s="121" t="s">
        <v>38</v>
      </c>
      <c r="B8" s="122"/>
      <c r="C8" s="122"/>
      <c r="D8" s="122"/>
      <c r="E8" s="122"/>
      <c r="F8" s="122"/>
      <c r="G8" s="122"/>
      <c r="H8" s="122"/>
      <c r="I8" s="122"/>
      <c r="J8" s="122"/>
      <c r="K8" s="122"/>
      <c r="L8" s="122"/>
      <c r="M8" s="122"/>
      <c r="N8" s="122"/>
      <c r="O8" s="5"/>
      <c r="P8" s="5"/>
      <c r="Q8" s="5"/>
      <c r="R8" s="5"/>
      <c r="S8" s="5"/>
    </row>
    <row r="9" spans="1:19" s="6" customFormat="1" ht="66" customHeight="1">
      <c r="A9" s="123" t="s">
        <v>39</v>
      </c>
      <c r="B9" s="124"/>
      <c r="C9" s="124"/>
      <c r="D9" s="124"/>
      <c r="E9" s="124"/>
      <c r="F9" s="124"/>
      <c r="G9" s="124"/>
      <c r="H9" s="124"/>
      <c r="I9" s="124"/>
      <c r="J9" s="124"/>
      <c r="K9" s="124"/>
      <c r="L9" s="124"/>
      <c r="M9" s="124"/>
      <c r="N9" s="124"/>
      <c r="O9" s="5"/>
      <c r="P9" s="5"/>
      <c r="Q9" s="5"/>
      <c r="R9" s="5"/>
      <c r="S9" s="5"/>
    </row>
    <row r="10" spans="1:19" ht="18.75" customHeight="1">
      <c r="A10" s="125" t="s">
        <v>40</v>
      </c>
      <c r="B10" s="126"/>
      <c r="C10" s="126"/>
      <c r="D10" s="126"/>
      <c r="E10" s="126"/>
      <c r="F10" s="126"/>
      <c r="G10" s="126"/>
      <c r="H10" s="126"/>
      <c r="I10" s="126"/>
      <c r="J10" s="126"/>
      <c r="K10" s="126"/>
      <c r="L10" s="126"/>
      <c r="M10" s="126"/>
      <c r="N10" s="126"/>
      <c r="O10" s="7"/>
      <c r="P10" s="7"/>
      <c r="Q10" s="7"/>
      <c r="R10" s="7"/>
      <c r="S10" s="7"/>
    </row>
    <row r="11" spans="1:19" ht="18.75" customHeight="1">
      <c r="A11" s="125" t="s">
        <v>41</v>
      </c>
      <c r="B11" s="126"/>
      <c r="C11" s="126"/>
      <c r="D11" s="126"/>
      <c r="E11" s="126"/>
      <c r="F11" s="126"/>
      <c r="G11" s="126"/>
      <c r="H11" s="126"/>
      <c r="I11" s="126"/>
      <c r="J11" s="126"/>
      <c r="K11" s="126"/>
      <c r="L11" s="126"/>
      <c r="M11" s="126"/>
      <c r="N11" s="126"/>
      <c r="O11" s="7"/>
      <c r="P11" s="7"/>
      <c r="Q11" s="7"/>
      <c r="R11" s="7"/>
      <c r="S11" s="7"/>
    </row>
    <row r="12" spans="1:19" ht="18.75" customHeight="1">
      <c r="A12" s="125" t="s">
        <v>42</v>
      </c>
      <c r="B12" s="126"/>
      <c r="C12" s="126"/>
      <c r="D12" s="126"/>
      <c r="E12" s="126"/>
      <c r="F12" s="126"/>
      <c r="G12" s="126"/>
      <c r="H12" s="126"/>
      <c r="I12" s="126"/>
      <c r="J12" s="126"/>
      <c r="K12" s="126"/>
      <c r="L12" s="126"/>
      <c r="M12" s="126"/>
      <c r="N12" s="126"/>
      <c r="O12" s="7"/>
      <c r="P12" s="7"/>
      <c r="Q12" s="7"/>
      <c r="R12" s="7"/>
      <c r="S12" s="7"/>
    </row>
    <row r="13" spans="1:9" ht="17.25" customHeight="1">
      <c r="A13" s="117" t="s">
        <v>67</v>
      </c>
      <c r="B13" s="117"/>
      <c r="C13" s="117"/>
      <c r="D13" s="117"/>
      <c r="E13" s="117"/>
      <c r="F13" s="117"/>
      <c r="G13" s="117"/>
      <c r="H13" s="117"/>
      <c r="I13" s="117"/>
    </row>
    <row r="14" spans="1:9" ht="12.75" customHeight="1">
      <c r="A14" s="118" t="s">
        <v>70</v>
      </c>
      <c r="B14" s="118"/>
      <c r="C14" s="118"/>
      <c r="D14" s="118"/>
      <c r="E14" s="118"/>
      <c r="F14" s="118"/>
      <c r="G14" s="118"/>
      <c r="H14" s="118"/>
      <c r="I14" s="118"/>
    </row>
    <row r="15" spans="1:19" ht="15.75">
      <c r="A15" s="8"/>
      <c r="B15" s="8"/>
      <c r="C15" s="8"/>
      <c r="D15" s="8"/>
      <c r="E15" s="8"/>
      <c r="F15" s="8"/>
      <c r="G15" s="8"/>
      <c r="H15" s="8"/>
      <c r="I15" s="8"/>
      <c r="J15" s="8"/>
      <c r="K15" s="8"/>
      <c r="L15" s="8"/>
      <c r="M15" s="8"/>
      <c r="N15" s="8"/>
      <c r="O15" s="7"/>
      <c r="P15" s="7"/>
      <c r="Q15" s="7"/>
      <c r="R15" s="7"/>
      <c r="S15" s="7"/>
    </row>
    <row r="16" spans="1:19" ht="15.75">
      <c r="A16" s="8"/>
      <c r="B16" s="8"/>
      <c r="C16" s="8"/>
      <c r="D16" s="8"/>
      <c r="E16" s="8"/>
      <c r="F16" s="8"/>
      <c r="G16" s="8"/>
      <c r="H16" s="8"/>
      <c r="I16" s="8"/>
      <c r="J16" s="8"/>
      <c r="K16" s="8"/>
      <c r="L16" s="8"/>
      <c r="M16" s="8"/>
      <c r="N16" s="8"/>
      <c r="O16" s="7"/>
      <c r="P16" s="7"/>
      <c r="Q16" s="7"/>
      <c r="R16" s="7"/>
      <c r="S16" s="7"/>
    </row>
    <row r="17" spans="1:19" ht="15.75">
      <c r="A17" s="7"/>
      <c r="B17" s="7"/>
      <c r="C17" s="7"/>
      <c r="D17" s="7"/>
      <c r="E17" s="7"/>
      <c r="F17" s="7"/>
      <c r="G17" s="7"/>
      <c r="H17" s="7"/>
      <c r="I17" s="7"/>
      <c r="J17" s="7"/>
      <c r="K17" s="7"/>
      <c r="L17" s="7"/>
      <c r="M17" s="7"/>
      <c r="N17" s="7"/>
      <c r="O17" s="7"/>
      <c r="P17" s="7"/>
      <c r="Q17" s="7"/>
      <c r="R17" s="7"/>
      <c r="S17" s="7"/>
    </row>
    <row r="18" spans="1:14" ht="15">
      <c r="A18" s="9"/>
      <c r="B18" s="9"/>
      <c r="C18" s="9"/>
      <c r="D18" s="9"/>
      <c r="E18" s="9"/>
      <c r="F18" s="9"/>
      <c r="G18" s="9"/>
      <c r="H18" s="9"/>
      <c r="I18" s="9"/>
      <c r="J18" s="9"/>
      <c r="K18" s="9"/>
      <c r="L18" s="9"/>
      <c r="M18" s="9"/>
      <c r="N18" s="9"/>
    </row>
    <row r="19" spans="1:14" ht="15">
      <c r="A19" s="9"/>
      <c r="B19" s="9"/>
      <c r="C19" s="9"/>
      <c r="D19" s="9"/>
      <c r="E19" s="9"/>
      <c r="F19" s="9"/>
      <c r="G19" s="9"/>
      <c r="H19" s="9"/>
      <c r="I19" s="9"/>
      <c r="J19" s="9"/>
      <c r="K19" s="9"/>
      <c r="L19" s="9"/>
      <c r="M19" s="9"/>
      <c r="N19" s="9"/>
    </row>
    <row r="20" spans="1:14" ht="15">
      <c r="A20" s="9"/>
      <c r="B20" s="9"/>
      <c r="C20" s="9"/>
      <c r="D20" s="9"/>
      <c r="E20" s="9"/>
      <c r="F20" s="9"/>
      <c r="G20" s="9"/>
      <c r="H20" s="9"/>
      <c r="I20" s="9"/>
      <c r="J20" s="9"/>
      <c r="K20" s="9"/>
      <c r="L20" s="9"/>
      <c r="M20" s="9"/>
      <c r="N20" s="9"/>
    </row>
    <row r="21" spans="1:14" ht="15">
      <c r="A21" s="9"/>
      <c r="B21" s="9"/>
      <c r="C21" s="9"/>
      <c r="D21" s="9"/>
      <c r="E21" s="9"/>
      <c r="F21" s="9"/>
      <c r="G21" s="9"/>
      <c r="H21" s="9"/>
      <c r="I21" s="9"/>
      <c r="J21" s="9"/>
      <c r="K21" s="9"/>
      <c r="L21" s="9"/>
      <c r="M21" s="9"/>
      <c r="N21" s="9"/>
    </row>
    <row r="22" spans="1:14" ht="15">
      <c r="A22" s="9"/>
      <c r="B22" s="9"/>
      <c r="C22" s="9"/>
      <c r="D22" s="9"/>
      <c r="E22" s="9"/>
      <c r="F22" s="9"/>
      <c r="G22" s="9"/>
      <c r="H22" s="9"/>
      <c r="I22" s="9"/>
      <c r="J22" s="9"/>
      <c r="K22" s="9"/>
      <c r="L22" s="9"/>
      <c r="M22" s="9"/>
      <c r="N22" s="9"/>
    </row>
    <row r="23" spans="1:14" ht="15">
      <c r="A23" s="9"/>
      <c r="B23" s="9"/>
      <c r="C23" s="9"/>
      <c r="D23" s="9"/>
      <c r="E23" s="9"/>
      <c r="F23" s="9"/>
      <c r="G23" s="9"/>
      <c r="H23" s="9"/>
      <c r="I23" s="9"/>
      <c r="J23" s="9"/>
      <c r="K23" s="9"/>
      <c r="L23" s="9"/>
      <c r="M23" s="9"/>
      <c r="N23" s="9"/>
    </row>
    <row r="24" spans="1:14" ht="15">
      <c r="A24" s="9"/>
      <c r="B24" s="9"/>
      <c r="C24" s="9"/>
      <c r="D24" s="9"/>
      <c r="E24" s="9"/>
      <c r="F24" s="9"/>
      <c r="G24" s="9"/>
      <c r="H24" s="9"/>
      <c r="I24" s="9"/>
      <c r="J24" s="9"/>
      <c r="K24" s="9"/>
      <c r="L24" s="9"/>
      <c r="M24" s="9"/>
      <c r="N24" s="9"/>
    </row>
    <row r="25" spans="1:14" ht="15">
      <c r="A25" s="9"/>
      <c r="B25" s="9"/>
      <c r="C25" s="9"/>
      <c r="D25" s="9"/>
      <c r="E25" s="9"/>
      <c r="F25" s="9"/>
      <c r="G25" s="9"/>
      <c r="H25" s="9"/>
      <c r="I25" s="9"/>
      <c r="J25" s="9"/>
      <c r="K25" s="9"/>
      <c r="L25" s="9"/>
      <c r="M25" s="9"/>
      <c r="N25" s="9"/>
    </row>
    <row r="26" spans="1:14" ht="15">
      <c r="A26" s="9"/>
      <c r="B26" s="9"/>
      <c r="C26" s="9"/>
      <c r="D26" s="9"/>
      <c r="E26" s="9"/>
      <c r="F26" s="9"/>
      <c r="G26" s="9"/>
      <c r="H26" s="9"/>
      <c r="I26" s="9"/>
      <c r="J26" s="9"/>
      <c r="K26" s="9"/>
      <c r="L26" s="9"/>
      <c r="M26" s="9"/>
      <c r="N26" s="9"/>
    </row>
    <row r="27" spans="1:14" ht="15">
      <c r="A27" s="9"/>
      <c r="B27" s="9"/>
      <c r="C27" s="9"/>
      <c r="D27" s="9"/>
      <c r="E27" s="9"/>
      <c r="F27" s="9"/>
      <c r="G27" s="9"/>
      <c r="H27" s="9"/>
      <c r="I27" s="9"/>
      <c r="J27" s="9"/>
      <c r="K27" s="9"/>
      <c r="L27" s="9"/>
      <c r="M27" s="9"/>
      <c r="N27" s="9"/>
    </row>
    <row r="28" spans="1:14" ht="15">
      <c r="A28" s="9"/>
      <c r="B28" s="9"/>
      <c r="C28" s="9"/>
      <c r="D28" s="9"/>
      <c r="E28" s="9"/>
      <c r="F28" s="9"/>
      <c r="G28" s="9"/>
      <c r="H28" s="9"/>
      <c r="I28" s="9"/>
      <c r="J28" s="9"/>
      <c r="K28" s="9"/>
      <c r="L28" s="9"/>
      <c r="M28" s="9"/>
      <c r="N28" s="9"/>
    </row>
    <row r="29" spans="1:14" ht="15">
      <c r="A29" s="9"/>
      <c r="B29" s="9"/>
      <c r="C29" s="9"/>
      <c r="D29" s="9"/>
      <c r="E29" s="9"/>
      <c r="F29" s="9"/>
      <c r="G29" s="9"/>
      <c r="H29" s="9"/>
      <c r="I29" s="9"/>
      <c r="J29" s="9"/>
      <c r="K29" s="9"/>
      <c r="L29" s="9"/>
      <c r="M29" s="9"/>
      <c r="N29" s="9"/>
    </row>
    <row r="30" spans="1:14" ht="15">
      <c r="A30" s="9"/>
      <c r="B30" s="9"/>
      <c r="C30" s="9"/>
      <c r="D30" s="9"/>
      <c r="E30" s="9"/>
      <c r="F30" s="9"/>
      <c r="G30" s="9"/>
      <c r="H30" s="9"/>
      <c r="I30" s="9"/>
      <c r="J30" s="9"/>
      <c r="K30" s="9"/>
      <c r="L30" s="9"/>
      <c r="M30" s="9"/>
      <c r="N30" s="9"/>
    </row>
    <row r="31" spans="1:14" ht="15">
      <c r="A31" s="9"/>
      <c r="B31" s="9"/>
      <c r="C31" s="9"/>
      <c r="D31" s="9"/>
      <c r="E31" s="9"/>
      <c r="F31" s="9"/>
      <c r="G31" s="9"/>
      <c r="H31" s="9"/>
      <c r="I31" s="9"/>
      <c r="J31" s="9"/>
      <c r="K31" s="9"/>
      <c r="L31" s="9"/>
      <c r="M31" s="9"/>
      <c r="N31" s="9"/>
    </row>
    <row r="32" spans="1:14" ht="15">
      <c r="A32" s="9"/>
      <c r="B32" s="9"/>
      <c r="C32" s="9"/>
      <c r="D32" s="9"/>
      <c r="E32" s="9"/>
      <c r="F32" s="9"/>
      <c r="G32" s="9"/>
      <c r="H32" s="9"/>
      <c r="I32" s="9"/>
      <c r="J32" s="9"/>
      <c r="K32" s="9"/>
      <c r="L32" s="9"/>
      <c r="M32" s="9"/>
      <c r="N32" s="9"/>
    </row>
    <row r="33" spans="1:14" ht="15">
      <c r="A33" s="9"/>
      <c r="B33" s="9"/>
      <c r="C33" s="9"/>
      <c r="D33" s="9"/>
      <c r="E33" s="9"/>
      <c r="F33" s="9"/>
      <c r="G33" s="9"/>
      <c r="H33" s="9"/>
      <c r="I33" s="9"/>
      <c r="J33" s="9"/>
      <c r="K33" s="9"/>
      <c r="L33" s="9"/>
      <c r="M33" s="9"/>
      <c r="N33" s="9"/>
    </row>
    <row r="34" spans="1:14" ht="15">
      <c r="A34" s="9"/>
      <c r="B34" s="9"/>
      <c r="C34" s="9"/>
      <c r="D34" s="9"/>
      <c r="E34" s="9"/>
      <c r="F34" s="9"/>
      <c r="G34" s="9"/>
      <c r="H34" s="9"/>
      <c r="I34" s="9"/>
      <c r="J34" s="9"/>
      <c r="K34" s="9"/>
      <c r="L34" s="9"/>
      <c r="M34" s="9"/>
      <c r="N34" s="9"/>
    </row>
  </sheetData>
  <sheetProtection/>
  <mergeCells count="14">
    <mergeCell ref="A5:N5"/>
    <mergeCell ref="A6:N6"/>
    <mergeCell ref="A1:N1"/>
    <mergeCell ref="A2:N2"/>
    <mergeCell ref="A3:N3"/>
    <mergeCell ref="A4:N4"/>
    <mergeCell ref="A13:I13"/>
    <mergeCell ref="A14:I14"/>
    <mergeCell ref="A7:N7"/>
    <mergeCell ref="A8:N8"/>
    <mergeCell ref="A9:N9"/>
    <mergeCell ref="A10:N10"/>
    <mergeCell ref="A11:N11"/>
    <mergeCell ref="A12:N12"/>
  </mergeCells>
  <printOptions/>
  <pageMargins left="0.7" right="0.7" top="0.75" bottom="0.75" header="0.3" footer="0.3"/>
  <pageSetup horizontalDpi="600" verticalDpi="600" orientation="landscape" scale="88" r:id="rId1"/>
</worksheet>
</file>

<file path=xl/worksheets/sheet3.xml><?xml version="1.0" encoding="utf-8"?>
<worksheet xmlns="http://schemas.openxmlformats.org/spreadsheetml/2006/main" xmlns:r="http://schemas.openxmlformats.org/officeDocument/2006/relationships">
  <dimension ref="A1:N31"/>
  <sheetViews>
    <sheetView view="pageBreakPreview" zoomScale="60" zoomScalePageLayoutView="0" workbookViewId="0" topLeftCell="A4">
      <selection activeCell="A32" sqref="A32"/>
    </sheetView>
  </sheetViews>
  <sheetFormatPr defaultColWidth="9.140625" defaultRowHeight="15"/>
  <cols>
    <col min="1" max="1" width="11.28125" style="0" customWidth="1"/>
    <col min="3" max="3" width="36.57421875" style="0" customWidth="1"/>
    <col min="4" max="4" width="10.57421875" style="0" customWidth="1"/>
    <col min="5" max="5" width="15.140625" style="0" customWidth="1"/>
    <col min="6" max="6" width="14.7109375" style="0" customWidth="1"/>
    <col min="7" max="7" width="27.421875" style="0" customWidth="1"/>
  </cols>
  <sheetData>
    <row r="1" spans="1:14" s="11" customFormat="1" ht="72" customHeight="1">
      <c r="A1" s="139" t="s">
        <v>43</v>
      </c>
      <c r="B1" s="139"/>
      <c r="C1" s="139"/>
      <c r="D1" s="139"/>
      <c r="E1" s="139"/>
      <c r="F1" s="139"/>
      <c r="G1" s="139"/>
      <c r="H1" s="10"/>
      <c r="I1" s="10"/>
      <c r="J1" s="10"/>
      <c r="K1" s="10"/>
      <c r="L1" s="10"/>
      <c r="M1" s="10"/>
      <c r="N1" s="10"/>
    </row>
    <row r="2" spans="1:14" ht="30" customHeight="1">
      <c r="A2" s="138" t="s">
        <v>44</v>
      </c>
      <c r="B2" s="138"/>
      <c r="C2" s="138"/>
      <c r="D2" s="138"/>
      <c r="E2" s="138"/>
      <c r="F2" s="138"/>
      <c r="G2" s="138"/>
      <c r="H2" s="138"/>
      <c r="I2" s="138"/>
      <c r="J2" s="138"/>
      <c r="K2" s="138"/>
      <c r="L2" s="138"/>
      <c r="M2" s="138"/>
      <c r="N2" s="138"/>
    </row>
    <row r="3" spans="1:14" ht="15">
      <c r="A3" s="1" t="s">
        <v>4</v>
      </c>
      <c r="B3" s="1" t="s">
        <v>5</v>
      </c>
      <c r="C3" s="1" t="s">
        <v>6</v>
      </c>
      <c r="D3" s="1" t="s">
        <v>7</v>
      </c>
      <c r="E3" s="1" t="s">
        <v>8</v>
      </c>
      <c r="F3" s="1" t="s">
        <v>9</v>
      </c>
      <c r="G3" s="135" t="s">
        <v>45</v>
      </c>
      <c r="H3" s="13"/>
      <c r="I3" s="13"/>
      <c r="J3" s="4"/>
      <c r="K3" s="4"/>
      <c r="L3" s="4"/>
      <c r="M3" s="4"/>
      <c r="N3" s="4"/>
    </row>
    <row r="4" spans="1:14" ht="30" customHeight="1">
      <c r="A4" s="12" t="s">
        <v>13</v>
      </c>
      <c r="B4" s="12" t="s">
        <v>14</v>
      </c>
      <c r="C4" s="12" t="s">
        <v>46</v>
      </c>
      <c r="D4" s="14" t="s">
        <v>16</v>
      </c>
      <c r="E4" s="12" t="s">
        <v>17</v>
      </c>
      <c r="F4" s="15" t="s">
        <v>18</v>
      </c>
      <c r="G4" s="136"/>
      <c r="H4" s="13"/>
      <c r="I4" s="13"/>
      <c r="J4" s="4"/>
      <c r="K4" s="4"/>
      <c r="L4" s="4"/>
      <c r="M4" s="4"/>
      <c r="N4" s="4"/>
    </row>
    <row r="5" spans="1:14" ht="105" customHeight="1">
      <c r="A5" s="16">
        <v>6200</v>
      </c>
      <c r="B5" s="16">
        <v>110</v>
      </c>
      <c r="C5" s="17" t="s">
        <v>47</v>
      </c>
      <c r="D5" s="16">
        <v>2</v>
      </c>
      <c r="E5" s="18">
        <v>120000</v>
      </c>
      <c r="F5" s="19">
        <v>1</v>
      </c>
      <c r="G5" s="130" t="s">
        <v>48</v>
      </c>
      <c r="H5" s="4"/>
      <c r="I5" s="4"/>
      <c r="J5" s="4"/>
      <c r="K5" s="4"/>
      <c r="L5" s="4"/>
      <c r="M5" s="4"/>
      <c r="N5" s="4"/>
    </row>
    <row r="6" spans="1:14" ht="15">
      <c r="A6" s="20">
        <v>6200</v>
      </c>
      <c r="B6" s="20">
        <v>210</v>
      </c>
      <c r="C6" s="21" t="s">
        <v>49</v>
      </c>
      <c r="D6" s="20"/>
      <c r="E6" s="22">
        <v>11820</v>
      </c>
      <c r="F6" s="23">
        <v>1</v>
      </c>
      <c r="G6" s="140"/>
      <c r="H6" s="4"/>
      <c r="I6" s="4"/>
      <c r="J6" s="4"/>
      <c r="K6" s="4"/>
      <c r="L6" s="4"/>
      <c r="M6" s="4"/>
      <c r="N6" s="4"/>
    </row>
    <row r="7" spans="1:14" ht="15">
      <c r="A7" s="20">
        <v>6200</v>
      </c>
      <c r="B7" s="20">
        <v>220</v>
      </c>
      <c r="C7" s="21" t="s">
        <v>50</v>
      </c>
      <c r="D7" s="20"/>
      <c r="E7" s="22">
        <v>7440</v>
      </c>
      <c r="F7" s="23">
        <v>1</v>
      </c>
      <c r="G7" s="140"/>
      <c r="H7" s="4"/>
      <c r="I7" s="4"/>
      <c r="J7" s="4"/>
      <c r="K7" s="4"/>
      <c r="L7" s="4"/>
      <c r="M7" s="4"/>
      <c r="N7" s="4"/>
    </row>
    <row r="8" spans="1:14" ht="15">
      <c r="A8" s="20">
        <v>6200</v>
      </c>
      <c r="B8" s="20">
        <v>223</v>
      </c>
      <c r="C8" s="21" t="s">
        <v>51</v>
      </c>
      <c r="D8" s="20"/>
      <c r="E8" s="22">
        <v>1740</v>
      </c>
      <c r="F8" s="23">
        <v>1</v>
      </c>
      <c r="G8" s="140"/>
      <c r="H8" s="4"/>
      <c r="I8" s="4"/>
      <c r="J8" s="4"/>
      <c r="K8" s="4"/>
      <c r="L8" s="4"/>
      <c r="M8" s="4"/>
      <c r="N8" s="4"/>
    </row>
    <row r="9" spans="1:14" ht="15">
      <c r="A9" s="20">
        <v>6200</v>
      </c>
      <c r="B9" s="20" t="s">
        <v>52</v>
      </c>
      <c r="C9" s="21" t="s">
        <v>53</v>
      </c>
      <c r="D9" s="20"/>
      <c r="E9" s="22">
        <v>14280</v>
      </c>
      <c r="F9" s="23">
        <v>1</v>
      </c>
      <c r="G9" s="140"/>
      <c r="H9" s="4"/>
      <c r="I9" s="4"/>
      <c r="J9" s="4"/>
      <c r="K9" s="4"/>
      <c r="L9" s="4"/>
      <c r="M9" s="4"/>
      <c r="N9" s="4"/>
    </row>
    <row r="10" spans="1:14" ht="15">
      <c r="A10" s="20">
        <v>6200</v>
      </c>
      <c r="B10" s="20">
        <v>240</v>
      </c>
      <c r="C10" s="21" t="s">
        <v>54</v>
      </c>
      <c r="D10" s="20"/>
      <c r="E10" s="22">
        <v>1512</v>
      </c>
      <c r="F10" s="23">
        <v>1</v>
      </c>
      <c r="G10" s="140"/>
      <c r="H10" s="4"/>
      <c r="I10" s="4"/>
      <c r="J10" s="4"/>
      <c r="K10" s="4"/>
      <c r="L10" s="4"/>
      <c r="M10" s="4"/>
      <c r="N10" s="4"/>
    </row>
    <row r="11" spans="1:14" ht="15">
      <c r="A11" s="141" t="s">
        <v>55</v>
      </c>
      <c r="B11" s="142"/>
      <c r="C11" s="142"/>
      <c r="D11" s="143"/>
      <c r="E11" s="22">
        <v>156792</v>
      </c>
      <c r="F11" s="24"/>
      <c r="G11" s="140"/>
      <c r="H11" s="4"/>
      <c r="I11" s="4"/>
      <c r="J11" s="4"/>
      <c r="K11" s="4"/>
      <c r="L11" s="4"/>
      <c r="M11" s="4"/>
      <c r="N11" s="4"/>
    </row>
    <row r="12" spans="1:14" ht="39.75" customHeight="1">
      <c r="A12" s="134" t="s">
        <v>56</v>
      </c>
      <c r="B12" s="134"/>
      <c r="C12" s="134"/>
      <c r="D12" s="134"/>
      <c r="E12" s="134"/>
      <c r="F12" s="134"/>
      <c r="G12" s="134"/>
      <c r="H12" s="4"/>
      <c r="I12" s="4"/>
      <c r="J12" s="4"/>
      <c r="K12" s="4"/>
      <c r="L12" s="4"/>
      <c r="M12" s="4"/>
      <c r="N12" s="4"/>
    </row>
    <row r="13" spans="1:14" ht="15">
      <c r="A13" s="1" t="s">
        <v>4</v>
      </c>
      <c r="B13" s="1" t="s">
        <v>5</v>
      </c>
      <c r="C13" s="1" t="s">
        <v>6</v>
      </c>
      <c r="D13" s="1" t="s">
        <v>7</v>
      </c>
      <c r="E13" s="1" t="s">
        <v>8</v>
      </c>
      <c r="F13" s="1" t="s">
        <v>9</v>
      </c>
      <c r="G13" s="135" t="s">
        <v>45</v>
      </c>
      <c r="H13" s="4"/>
      <c r="I13" s="4"/>
      <c r="J13" s="4"/>
      <c r="K13" s="4"/>
      <c r="L13" s="4"/>
      <c r="M13" s="4"/>
      <c r="N13" s="4"/>
    </row>
    <row r="14" spans="1:14" ht="25.5">
      <c r="A14" s="12" t="s">
        <v>13</v>
      </c>
      <c r="B14" s="12" t="s">
        <v>14</v>
      </c>
      <c r="C14" s="12" t="s">
        <v>46</v>
      </c>
      <c r="D14" s="14" t="s">
        <v>16</v>
      </c>
      <c r="E14" s="12" t="s">
        <v>17</v>
      </c>
      <c r="F14" s="15" t="s">
        <v>18</v>
      </c>
      <c r="G14" s="136"/>
      <c r="H14" s="4"/>
      <c r="I14" s="4"/>
      <c r="J14" s="4"/>
      <c r="K14" s="4"/>
      <c r="L14" s="4"/>
      <c r="M14" s="4"/>
      <c r="N14" s="4"/>
    </row>
    <row r="15" spans="1:14" ht="99.75" customHeight="1">
      <c r="A15" s="25">
        <v>7900</v>
      </c>
      <c r="B15" s="25">
        <v>430</v>
      </c>
      <c r="C15" s="17" t="s">
        <v>57</v>
      </c>
      <c r="D15" s="25"/>
      <c r="E15" s="26">
        <v>10000</v>
      </c>
      <c r="F15" s="27">
        <v>0.5</v>
      </c>
      <c r="G15" s="130" t="s">
        <v>58</v>
      </c>
      <c r="H15" s="4"/>
      <c r="I15" s="4"/>
      <c r="J15" s="4"/>
      <c r="K15" s="4"/>
      <c r="L15" s="4"/>
      <c r="M15" s="4"/>
      <c r="N15" s="4"/>
    </row>
    <row r="16" spans="1:14" ht="15">
      <c r="A16" s="131" t="s">
        <v>55</v>
      </c>
      <c r="B16" s="131"/>
      <c r="C16" s="131"/>
      <c r="D16" s="131"/>
      <c r="E16" s="22">
        <v>10000</v>
      </c>
      <c r="F16" s="28"/>
      <c r="G16" s="130"/>
      <c r="H16" s="4"/>
      <c r="I16" s="4"/>
      <c r="J16" s="4"/>
      <c r="K16" s="4"/>
      <c r="L16" s="4"/>
      <c r="M16" s="4"/>
      <c r="N16" s="4"/>
    </row>
    <row r="17" spans="1:9" ht="19.5" customHeight="1">
      <c r="A17" s="117" t="s">
        <v>68</v>
      </c>
      <c r="B17" s="117"/>
      <c r="C17" s="117"/>
      <c r="D17" s="117"/>
      <c r="E17" s="117"/>
      <c r="F17" s="117"/>
      <c r="G17" s="117"/>
      <c r="H17" s="117"/>
      <c r="I17" s="117"/>
    </row>
    <row r="18" spans="1:9" ht="19.5" customHeight="1">
      <c r="A18" s="133" t="s">
        <v>70</v>
      </c>
      <c r="B18" s="133"/>
      <c r="C18" s="133"/>
      <c r="D18" s="133"/>
      <c r="E18" s="133"/>
      <c r="F18" s="133"/>
      <c r="G18" s="133"/>
      <c r="H18" s="133"/>
      <c r="I18" s="133"/>
    </row>
    <row r="19" spans="1:9" ht="19.5" customHeight="1">
      <c r="A19" s="137" t="s">
        <v>59</v>
      </c>
      <c r="B19" s="137"/>
      <c r="C19" s="137"/>
      <c r="D19" s="137"/>
      <c r="E19" s="137"/>
      <c r="F19" s="137"/>
      <c r="G19" s="137"/>
      <c r="H19" s="29"/>
      <c r="I19" s="29"/>
    </row>
    <row r="20" spans="1:14" ht="30" customHeight="1">
      <c r="A20" s="138" t="s">
        <v>60</v>
      </c>
      <c r="B20" s="138"/>
      <c r="C20" s="138"/>
      <c r="D20" s="138"/>
      <c r="E20" s="138"/>
      <c r="F20" s="138"/>
      <c r="G20" s="138"/>
      <c r="H20" s="138"/>
      <c r="I20" s="138"/>
      <c r="J20" s="138"/>
      <c r="K20" s="138"/>
      <c r="L20" s="138"/>
      <c r="M20" s="138"/>
      <c r="N20" s="138"/>
    </row>
    <row r="21" spans="1:14" ht="15">
      <c r="A21" s="1" t="s">
        <v>4</v>
      </c>
      <c r="B21" s="1" t="s">
        <v>5</v>
      </c>
      <c r="C21" s="1" t="s">
        <v>6</v>
      </c>
      <c r="D21" s="1" t="s">
        <v>7</v>
      </c>
      <c r="E21" s="1" t="s">
        <v>8</v>
      </c>
      <c r="F21" s="1" t="s">
        <v>9</v>
      </c>
      <c r="G21" s="135" t="s">
        <v>45</v>
      </c>
      <c r="M21" s="4"/>
      <c r="N21" s="4"/>
    </row>
    <row r="22" spans="1:14" ht="25.5">
      <c r="A22" s="12" t="s">
        <v>13</v>
      </c>
      <c r="B22" s="12" t="s">
        <v>14</v>
      </c>
      <c r="C22" s="12" t="s">
        <v>46</v>
      </c>
      <c r="D22" s="14" t="s">
        <v>16</v>
      </c>
      <c r="E22" s="12" t="s">
        <v>17</v>
      </c>
      <c r="F22" s="15" t="s">
        <v>18</v>
      </c>
      <c r="G22" s="136"/>
      <c r="M22" s="4"/>
      <c r="N22" s="4"/>
    </row>
    <row r="23" spans="1:14" ht="90" customHeight="1">
      <c r="A23" s="25">
        <v>6300</v>
      </c>
      <c r="B23" s="25">
        <v>331</v>
      </c>
      <c r="C23" s="17" t="s">
        <v>61</v>
      </c>
      <c r="D23" s="25"/>
      <c r="E23" s="26">
        <v>1980</v>
      </c>
      <c r="F23" s="27">
        <v>1</v>
      </c>
      <c r="G23" s="130" t="s">
        <v>62</v>
      </c>
      <c r="M23" s="4"/>
      <c r="N23" s="4"/>
    </row>
    <row r="24" spans="1:14" ht="15">
      <c r="A24" s="131" t="s">
        <v>55</v>
      </c>
      <c r="B24" s="131"/>
      <c r="C24" s="131"/>
      <c r="D24" s="131"/>
      <c r="E24" s="26">
        <v>1980</v>
      </c>
      <c r="F24" s="28"/>
      <c r="G24" s="130"/>
      <c r="M24" s="4"/>
      <c r="N24" s="4"/>
    </row>
    <row r="25" spans="1:14" ht="49.5" customHeight="1">
      <c r="A25" s="134" t="s">
        <v>63</v>
      </c>
      <c r="B25" s="134"/>
      <c r="C25" s="134"/>
      <c r="D25" s="134"/>
      <c r="E25" s="134"/>
      <c r="F25" s="134"/>
      <c r="G25" s="134"/>
      <c r="H25" s="4"/>
      <c r="I25" s="4"/>
      <c r="J25" s="4"/>
      <c r="K25" s="4"/>
      <c r="L25" s="4"/>
      <c r="M25" s="4"/>
      <c r="N25" s="4"/>
    </row>
    <row r="26" spans="1:14" ht="15">
      <c r="A26" s="1" t="s">
        <v>4</v>
      </c>
      <c r="B26" s="1" t="s">
        <v>5</v>
      </c>
      <c r="C26" s="1" t="s">
        <v>6</v>
      </c>
      <c r="D26" s="1" t="s">
        <v>7</v>
      </c>
      <c r="E26" s="1" t="s">
        <v>8</v>
      </c>
      <c r="F26" s="1" t="s">
        <v>9</v>
      </c>
      <c r="G26" s="135" t="s">
        <v>45</v>
      </c>
      <c r="M26" s="4"/>
      <c r="N26" s="4"/>
    </row>
    <row r="27" spans="1:7" ht="25.5">
      <c r="A27" s="12" t="s">
        <v>13</v>
      </c>
      <c r="B27" s="12" t="s">
        <v>14</v>
      </c>
      <c r="C27" s="12" t="s">
        <v>46</v>
      </c>
      <c r="D27" s="14" t="s">
        <v>16</v>
      </c>
      <c r="E27" s="12" t="s">
        <v>17</v>
      </c>
      <c r="F27" s="15" t="s">
        <v>18</v>
      </c>
      <c r="G27" s="136"/>
    </row>
    <row r="28" spans="1:7" ht="90" customHeight="1">
      <c r="A28" s="16" t="s">
        <v>64</v>
      </c>
      <c r="B28" s="25">
        <v>350</v>
      </c>
      <c r="C28" s="17" t="s">
        <v>65</v>
      </c>
      <c r="D28" s="25"/>
      <c r="E28" s="26">
        <v>1250</v>
      </c>
      <c r="F28" s="27">
        <v>0.25</v>
      </c>
      <c r="G28" s="130" t="s">
        <v>66</v>
      </c>
    </row>
    <row r="29" spans="1:7" ht="15">
      <c r="A29" s="131" t="s">
        <v>55</v>
      </c>
      <c r="B29" s="131"/>
      <c r="C29" s="131"/>
      <c r="D29" s="131"/>
      <c r="E29" s="26">
        <v>1250</v>
      </c>
      <c r="F29" s="28"/>
      <c r="G29" s="130"/>
    </row>
    <row r="30" spans="1:9" ht="34.5" customHeight="1">
      <c r="A30" s="132" t="s">
        <v>69</v>
      </c>
      <c r="B30" s="132"/>
      <c r="C30" s="132"/>
      <c r="D30" s="132"/>
      <c r="E30" s="132"/>
      <c r="F30" s="132"/>
      <c r="G30" s="132"/>
      <c r="H30" s="30"/>
      <c r="I30" s="30"/>
    </row>
    <row r="31" spans="1:9" ht="19.5" customHeight="1">
      <c r="A31" s="133" t="s">
        <v>70</v>
      </c>
      <c r="B31" s="133"/>
      <c r="C31" s="133"/>
      <c r="D31" s="133"/>
      <c r="E31" s="133"/>
      <c r="F31" s="133"/>
      <c r="G31" s="133"/>
      <c r="H31" s="31"/>
      <c r="I31" s="31"/>
    </row>
  </sheetData>
  <sheetProtection/>
  <mergeCells count="22">
    <mergeCell ref="G13:G14"/>
    <mergeCell ref="G15:G16"/>
    <mergeCell ref="A12:G12"/>
    <mergeCell ref="A1:G1"/>
    <mergeCell ref="A2:N2"/>
    <mergeCell ref="G3:G4"/>
    <mergeCell ref="G5:G11"/>
    <mergeCell ref="A11:D11"/>
    <mergeCell ref="A16:D16"/>
    <mergeCell ref="A17:I17"/>
    <mergeCell ref="A18:I18"/>
    <mergeCell ref="A19:G19"/>
    <mergeCell ref="G23:G24"/>
    <mergeCell ref="A24:D24"/>
    <mergeCell ref="A20:N20"/>
    <mergeCell ref="G21:G22"/>
    <mergeCell ref="G28:G29"/>
    <mergeCell ref="A29:D29"/>
    <mergeCell ref="A30:G30"/>
    <mergeCell ref="A31:G31"/>
    <mergeCell ref="A25:G25"/>
    <mergeCell ref="G26:G27"/>
  </mergeCells>
  <printOptions/>
  <pageMargins left="0.7" right="0.7" top="0.75" bottom="0.75" header="0.3" footer="0.3"/>
  <pageSetup horizontalDpi="600" verticalDpi="600" orientation="landscape" scale="90" r:id="rId1"/>
  <rowBreaks count="1" manualBreakCount="1">
    <brk id="18"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terese.herring</dc:creator>
  <cp:keywords/>
  <dc:description/>
  <cp:lastModifiedBy>ITS</cp:lastModifiedBy>
  <cp:lastPrinted>2016-02-22T17:15:03Z</cp:lastPrinted>
  <dcterms:created xsi:type="dcterms:W3CDTF">2011-08-30T17:21:57Z</dcterms:created>
  <dcterms:modified xsi:type="dcterms:W3CDTF">2016-02-23T13:37:25Z</dcterms:modified>
  <cp:category/>
  <cp:version/>
  <cp:contentType/>
  <cp:contentStatus/>
</cp:coreProperties>
</file>